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RÇAMENTO" sheetId="1" r:id="rId1"/>
    <sheet name="Planilha1" sheetId="2" r:id="rId2"/>
  </sheets>
  <externalReferences>
    <externalReference r:id="rId5"/>
    <externalReference r:id="rId6"/>
  </externalReferences>
  <definedNames>
    <definedName name="ACOMPANHAMENTO" hidden="1">IF(VALUE('[2]MENU'!$O$4)=2,"BM","PLE")</definedName>
    <definedName name="_xlnm.Print_Area" localSheetId="0">'ORÇAMENTO'!$A$1:$T$227</definedName>
    <definedName name="CRONO.NivelExibicao" hidden="1">'[2]CRONO'!$G$10</definedName>
    <definedName name="DESONERACAO" hidden="1">IF(OR(Import.Desoneracao="DESONERADO",Import.Desoneracao="SIM"),"SIM","NÃO")</definedName>
    <definedName name="Excel_BuiltIn_Database" hidden="1">TEXT(Import.DataBase,"mm-aaaa")</definedName>
    <definedName name="Import.DataBase" hidden="1">OFFSET('[2]DADOS'!$G$19,0,-1)</definedName>
    <definedName name="Import.Desoneracao" hidden="1">OFFSET('[2]DADOS'!$G$18,0,-1)</definedName>
    <definedName name="ORÇAMENTO.BancoRef" hidden="1">'ORÇAMENTO'!#REF!</definedName>
    <definedName name="ORÇAMENTO.CodBarra" hidden="1">IF(ORÇAMENTO.Fonte="Sinapi",SUBSTITUTE(SUBSTITUTE(ORÇAMENTO.Codigo,"/00","/"),"/0","/"),ORÇAMENTO.Codigo)</definedName>
    <definedName name="ORÇAMENTO.Codigo" hidden="1">'ORÇAMENTO'!$Q1</definedName>
    <definedName name="ORÇAMENTO.CustoUnitario" hidden="1">ROUND('ORÇAMENTO'!$U1,15-13*'ORÇAMENTO'!$AF$8)</definedName>
    <definedName name="ORÇAMENTO.Descricao" hidden="1">'ORÇAMENTO'!$R1</definedName>
    <definedName name="ORÇAMENTO.Fonte" hidden="1">'ORÇAMENTO'!$P1</definedName>
    <definedName name="ORÇAMENTO.Nivel" hidden="1">'ORÇAMENTO'!$M1</definedName>
    <definedName name="ORÇAMENTO.OpcaoBDI" hidden="1">'ORÇAMENTO'!$V1</definedName>
    <definedName name="ORÇAMENTO.PrecoUnitarioLicitado" hidden="1">'ORÇAMENTO'!$AL1</definedName>
    <definedName name="ORÇAMENTO.Unidade" hidden="1">'ORÇAMENTO'!$S1</definedName>
    <definedName name="Ref" hidden="1">IF(ISNUMBER('ORÇAMENTO'!$AF1),OFFSET(INDIRECT(Referencia05),'ORÇAMENTO'!$AF1-1,3,1),'ORÇAMENTO'!$AF1)</definedName>
    <definedName name="REFERENCIA.Descricao" hidden="1">IF(ISNUMBER('ORÇAMENTO'!$AF1),OFFSET(INDIRECT(ORÇAMENTO.BancoRef),'ORÇAMENTO'!$AF1-1,3,1),'ORÇAMENTO'!$AF1)</definedName>
    <definedName name="REFERENCIA.Desonerado" hidden="1">IF(ISNUMBER('ORÇAMENTO'!$AF1),VALUE(OFFSET(INDIRECT(ORÇAMENTO.BancoRef),'ORÇAMENTO'!$AF1-1,5,1)),0)</definedName>
    <definedName name="REFERENCIA.NaoDesonerado" hidden="1">IF(ISNUMBER('ORÇAMENTO'!$AF1),VALUE(OFFSET(INDIRECT(ORÇAMENTO.BancoRef),'ORÇAMENTO'!$AF1-1,6,1)),0)</definedName>
    <definedName name="REFERENCIA.Unidade" hidden="1">IF(ISNUMBER('ORÇAMENTO'!$AF1),OFFSET(INDIRECT(ORÇAMENTO.BancoRef),'ORÇAMENTO'!$AF1-1,4,1),"-")</definedName>
    <definedName name="Referencia05" hidden="1">'ORÇAMENTO'!$F$8</definedName>
    <definedName name="SomaAgrup" hidden="1">SUMIF(OFFSET('ORÇAMENTO'!$C1,1,0,'ORÇAMENTO'!$D1),"S",OFFSET('ORÇAMENTO'!A1,1,0,'ORÇAMENTO'!$D1))</definedName>
    <definedName name="TIPOORCAMENTO" hidden="1">IF(VALUE('[1]MENU'!$O$3)=2,"Licitado","Proposto")</definedName>
    <definedName name="VTOTAL1" hidden="1">ROUND('ORÇAMENTO'!$T1*'ORÇAMENTO'!$W1,15-13*'ORÇAMENTO'!$AF$12)</definedName>
  </definedNames>
  <calcPr fullCalcOnLoad="1"/>
</workbook>
</file>

<file path=xl/sharedStrings.xml><?xml version="1.0" encoding="utf-8"?>
<sst xmlns="http://schemas.openxmlformats.org/spreadsheetml/2006/main" count="410" uniqueCount="266">
  <si>
    <t>DISCRIMINAÇÃO</t>
  </si>
  <si>
    <t>TOTAL</t>
  </si>
  <si>
    <t>m²</t>
  </si>
  <si>
    <t>________________________________________________________</t>
  </si>
  <si>
    <t>OBRA:</t>
  </si>
  <si>
    <t>UNID.</t>
  </si>
  <si>
    <t>QUANTIDADE</t>
  </si>
  <si>
    <t>UNITÁRIO</t>
  </si>
  <si>
    <t>2.1</t>
  </si>
  <si>
    <t>ORÇAMENTO DISCRIMINADO</t>
  </si>
  <si>
    <t>ITEM/SINAPI</t>
  </si>
  <si>
    <t xml:space="preserve">CUSTO UNITÁRIO </t>
  </si>
  <si>
    <t xml:space="preserve">BDI </t>
  </si>
  <si>
    <t>m³</t>
  </si>
  <si>
    <t>MATERIAL</t>
  </si>
  <si>
    <t>MÃO DE OBRA</t>
  </si>
  <si>
    <t>PREFEITO MUNICIPAL</t>
  </si>
  <si>
    <t>VALOR UNITÁRIO COM BDI</t>
  </si>
  <si>
    <t>VALOR MATERIAL</t>
  </si>
  <si>
    <t>RENATO CASAGRANDE</t>
  </si>
  <si>
    <t>JAMILE STORCH</t>
  </si>
  <si>
    <t>ENG. CIVIL CREA RS 219831</t>
  </si>
  <si>
    <t>2.2</t>
  </si>
  <si>
    <t>2.3</t>
  </si>
  <si>
    <t>2.4</t>
  </si>
  <si>
    <t>2.5</t>
  </si>
  <si>
    <t>2.6</t>
  </si>
  <si>
    <t>2.7</t>
  </si>
  <si>
    <t>M</t>
  </si>
  <si>
    <t xml:space="preserve"> </t>
  </si>
  <si>
    <t>2.8</t>
  </si>
  <si>
    <t>2.9</t>
  </si>
  <si>
    <t>2.10</t>
  </si>
  <si>
    <t>2.11</t>
  </si>
  <si>
    <t xml:space="preserve">CONSTRUÇÃO EM CONJUNTO DE BANHEIROS PÚBLICOS </t>
  </si>
  <si>
    <t>99059</t>
  </si>
  <si>
    <t>93358</t>
  </si>
  <si>
    <t>101616</t>
  </si>
  <si>
    <t>102487</t>
  </si>
  <si>
    <t xml:space="preserve">    Sapata corrida</t>
  </si>
  <si>
    <t>92762</t>
  </si>
  <si>
    <t>94964</t>
  </si>
  <si>
    <r>
      <t>LOCAL:</t>
    </r>
    <r>
      <rPr>
        <sz val="12"/>
        <rFont val="Century Gothic"/>
        <family val="2"/>
      </rPr>
      <t xml:space="preserve"> </t>
    </r>
  </si>
  <si>
    <t>92759</t>
  </si>
  <si>
    <t>92761</t>
  </si>
  <si>
    <t>96536</t>
  </si>
  <si>
    <t>101159</t>
  </si>
  <si>
    <t>98557</t>
  </si>
  <si>
    <t>Viga Baldrame</t>
  </si>
  <si>
    <t xml:space="preserve">  Sapata isolada</t>
  </si>
  <si>
    <t>PAREDES E PAINÉIS</t>
  </si>
  <si>
    <t>103343</t>
  </si>
  <si>
    <t>ESTRUTURA</t>
  </si>
  <si>
    <t>Pilares e Vigas</t>
  </si>
  <si>
    <t>92448</t>
  </si>
  <si>
    <t>92413</t>
  </si>
  <si>
    <t>103669</t>
  </si>
  <si>
    <t>LAJES</t>
  </si>
  <si>
    <t>101964</t>
  </si>
  <si>
    <t>COBERTURA</t>
  </si>
  <si>
    <t>100369</t>
  </si>
  <si>
    <t>92544</t>
  </si>
  <si>
    <t>94210</t>
  </si>
  <si>
    <t>REVESTIMENTO</t>
  </si>
  <si>
    <t>Revestimento Externo</t>
  </si>
  <si>
    <t>87893</t>
  </si>
  <si>
    <t>89173</t>
  </si>
  <si>
    <t>COMP01</t>
  </si>
  <si>
    <t>4813</t>
  </si>
  <si>
    <t>Revestimento Interno</t>
  </si>
  <si>
    <t>87878</t>
  </si>
  <si>
    <t>87527</t>
  </si>
  <si>
    <t>87273</t>
  </si>
  <si>
    <t>PAVIMENTAÇÃO</t>
  </si>
  <si>
    <t>96995</t>
  </si>
  <si>
    <t>4729</t>
  </si>
  <si>
    <t>90930</t>
  </si>
  <si>
    <t>104596</t>
  </si>
  <si>
    <t>ESQUADRIAS</t>
  </si>
  <si>
    <t>100683</t>
  </si>
  <si>
    <t>100685</t>
  </si>
  <si>
    <t>91306</t>
  </si>
  <si>
    <t>100659</t>
  </si>
  <si>
    <t>94569</t>
  </si>
  <si>
    <t>98689</t>
  </si>
  <si>
    <t>PINTURA</t>
  </si>
  <si>
    <t>88415</t>
  </si>
  <si>
    <t>88489</t>
  </si>
  <si>
    <t>88488</t>
  </si>
  <si>
    <t>102214</t>
  </si>
  <si>
    <t>INSTALAÇÃO ELÉTRICA</t>
  </si>
  <si>
    <t>91844</t>
  </si>
  <si>
    <t>91924</t>
  </si>
  <si>
    <t>91926</t>
  </si>
  <si>
    <t>91928</t>
  </si>
  <si>
    <t>91936</t>
  </si>
  <si>
    <t>91940</t>
  </si>
  <si>
    <t>92023</t>
  </si>
  <si>
    <t>COMP02</t>
  </si>
  <si>
    <t>INSTALAÇÃO HIDRO-SANITÁRIO</t>
  </si>
  <si>
    <t>Instalação hidráulica</t>
  </si>
  <si>
    <t>89356</t>
  </si>
  <si>
    <t>89362</t>
  </si>
  <si>
    <t>89363</t>
  </si>
  <si>
    <t>89366</t>
  </si>
  <si>
    <t>89383</t>
  </si>
  <si>
    <t>89395</t>
  </si>
  <si>
    <t>Instalação sanitária</t>
  </si>
  <si>
    <t>89712</t>
  </si>
  <si>
    <t>89714</t>
  </si>
  <si>
    <t>89731</t>
  </si>
  <si>
    <t>89732</t>
  </si>
  <si>
    <t>89744</t>
  </si>
  <si>
    <t>89746</t>
  </si>
  <si>
    <t>89784</t>
  </si>
  <si>
    <t>89797</t>
  </si>
  <si>
    <t>89707</t>
  </si>
  <si>
    <t>98078</t>
  </si>
  <si>
    <t>39361</t>
  </si>
  <si>
    <t>98058</t>
  </si>
  <si>
    <t>97974</t>
  </si>
  <si>
    <t>Aparelhos sanitários, louças, metais e outros</t>
  </si>
  <si>
    <t>86879</t>
  </si>
  <si>
    <t>86883</t>
  </si>
  <si>
    <t>86884</t>
  </si>
  <si>
    <t>86888</t>
  </si>
  <si>
    <t>95472</t>
  </si>
  <si>
    <t>86902</t>
  </si>
  <si>
    <t>93441</t>
  </si>
  <si>
    <t>86906</t>
  </si>
  <si>
    <t>86916</t>
  </si>
  <si>
    <t>89987</t>
  </si>
  <si>
    <t>100872</t>
  </si>
  <si>
    <t>CALÇADA</t>
  </si>
  <si>
    <t>100576</t>
  </si>
  <si>
    <t>100324</t>
  </si>
  <si>
    <t>92396</t>
  </si>
  <si>
    <t>94273</t>
  </si>
  <si>
    <t>kg</t>
  </si>
  <si>
    <t>uni.</t>
  </si>
  <si>
    <t>m</t>
  </si>
  <si>
    <t>60,74</t>
  </si>
  <si>
    <t>24,86</t>
  </si>
  <si>
    <t>6</t>
  </si>
  <si>
    <t>25,53</t>
  </si>
  <si>
    <t>17,84</t>
  </si>
  <si>
    <t>1,68</t>
  </si>
  <si>
    <t>26,67</t>
  </si>
  <si>
    <t>16,40</t>
  </si>
  <si>
    <t>1,03</t>
  </si>
  <si>
    <t>0,41</t>
  </si>
  <si>
    <t>20,50</t>
  </si>
  <si>
    <t>2</t>
  </si>
  <si>
    <t>4</t>
  </si>
  <si>
    <t>40,40</t>
  </si>
  <si>
    <t>1,60</t>
  </si>
  <si>
    <t>3,20</t>
  </si>
  <si>
    <t>14,28</t>
  </si>
  <si>
    <t>40</t>
  </si>
  <si>
    <t>73</t>
  </si>
  <si>
    <t>42</t>
  </si>
  <si>
    <t>12</t>
  </si>
  <si>
    <t>10</t>
  </si>
  <si>
    <t>24</t>
  </si>
  <si>
    <t>18</t>
  </si>
  <si>
    <t>8</t>
  </si>
  <si>
    <t>1</t>
  </si>
  <si>
    <t>5</t>
  </si>
  <si>
    <t>70,65</t>
  </si>
  <si>
    <t>7,07</t>
  </si>
  <si>
    <t>56</t>
  </si>
  <si>
    <t>7,01</t>
  </si>
  <si>
    <t>4,72</t>
  </si>
  <si>
    <t>51,09</t>
  </si>
  <si>
    <t>98,51</t>
  </si>
  <si>
    <t>160,77</t>
  </si>
  <si>
    <t>1151,30</t>
  </si>
  <si>
    <t>12,63</t>
  </si>
  <si>
    <t>52,19</t>
  </si>
  <si>
    <t>CONSTRUÇÃO DE UM CONJUNTO DE BANHEIROS PÚBLICOS</t>
  </si>
  <si>
    <t>RUA AUGUSTO MATHIAS MUNDSTOCK ESQ. RUA PEDRO COPETTI</t>
  </si>
  <si>
    <t>ÁREA TOTAL:  24,86m²</t>
  </si>
  <si>
    <t xml:space="preserve">                                                                             Data Base: SINAPI Julho/2023 - (Não desonerado)</t>
  </si>
  <si>
    <t>VALOR TOTAL</t>
  </si>
  <si>
    <t>Bozano, Agosto, 2023</t>
  </si>
  <si>
    <t>.</t>
  </si>
  <si>
    <t>1.1</t>
  </si>
  <si>
    <t>3.1</t>
  </si>
  <si>
    <t>6.2</t>
  </si>
  <si>
    <t>4.2</t>
  </si>
  <si>
    <t>7.4</t>
  </si>
  <si>
    <t>4.1</t>
  </si>
  <si>
    <t>SERVIÇOS INICIAIS</t>
  </si>
  <si>
    <t>FUNDAÇÃO</t>
  </si>
  <si>
    <t>4.3</t>
  </si>
  <si>
    <t>4.4</t>
  </si>
  <si>
    <t>4.5</t>
  </si>
  <si>
    <t>4.6</t>
  </si>
  <si>
    <t>4.7</t>
  </si>
  <si>
    <t>5.1</t>
  </si>
  <si>
    <t>6.1</t>
  </si>
  <si>
    <t>6.3</t>
  </si>
  <si>
    <t>7.1</t>
  </si>
  <si>
    <t>7.2</t>
  </si>
  <si>
    <t>7.3</t>
  </si>
  <si>
    <t>7.5</t>
  </si>
  <si>
    <t>7.6</t>
  </si>
  <si>
    <t>7.7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</si>
  <si>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</si>
  <si>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</si>
  <si>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</si>
  <si>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</si>
  <si>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</si>
  <si>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</si>
  <si>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</si>
  <si>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</si>
  <si>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</si>
  <si>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</si>
  <si>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</si>
  <si>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</si>
  <si>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</si>
  <si>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</si>
  <si>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</si>
  <si>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</si>
  <si>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</si>
  <si>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</si>
  <si>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</si>
  <si>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</si>
  <si>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</si>
  <si>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</si>
  <si>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</si>
  <si>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</si>
  <si>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12.2</t>
  </si>
  <si>
    <t>13.3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</si>
  <si>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</si>
  <si>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</si>
  <si>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</si>
  <si>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</si>
  <si>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</si>
  <si>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</si>
  <si>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</si>
  <si>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</si>
  <si>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</si>
  <si>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</si>
  <si>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</si>
  <si>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</si>
  <si>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</si>
  <si>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</si>
  <si>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</si>
  <si>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</si>
  <si>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</si>
  <si>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</si>
  <si>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</si>
  <si>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12.24</t>
  </si>
  <si>
    <t>12.22</t>
  </si>
  <si>
    <t>12.23</t>
  </si>
  <si>
    <t>12.25</t>
  </si>
  <si>
    <t>12.26</t>
  </si>
  <si>
    <t>12.27</t>
  </si>
  <si>
    <t>12.28</t>
  </si>
  <si>
    <t>12.29</t>
  </si>
  <si>
    <t>12.30</t>
  </si>
  <si>
    <t>13.1</t>
  </si>
  <si>
    <t>13.2</t>
  </si>
  <si>
    <t>13.4</t>
  </si>
  <si>
    <t>VALOR MÃO DE OBRA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</si>
</sst>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000_);_(&quot;R$ &quot;* \(#,##0.00000\);_(&quot;R$ &quot;* &quot;-&quot;??_);_(@_)"/>
    <numFmt numFmtId="173" formatCode="_(&quot;R$ &quot;* #,##0.000_);_(&quot;R$ &quot;* \(#,##0.000\);_(&quot;R$ &quot;* &quot;-&quot;??_);_(@_)"/>
    <numFmt numFmtId="174" formatCode="_(&quot;R$ &quot;* #,##0.0000_);_(&quot;R$ &quot;* \(#,##0.0000\);_(&quot;R$ &quot;* &quot;-&quot;??_);_(@_)"/>
    <numFmt numFmtId="175" formatCode="_(&quot;R$ &quot;* #,##0.000000_);_(&quot;R$ &quot;* \(#,##0.000000\);_(&quot;R$ &quot;* &quot;-&quot;??_);_(@_)"/>
    <numFmt numFmtId="176" formatCode="_(&quot;R$ &quot;* #,##0.0000000_);_(&quot;R$ &quot;* \(#,##0.0000000\);_(&quot;R$ &quot;* &quot;-&quot;??_);_(@_)"/>
    <numFmt numFmtId="177" formatCode="0.0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#,##0.0"/>
    <numFmt numFmtId="181" formatCode="_-* #,##0.000_-;\-* #,##0.000_-;_-* &quot;-&quot;??_-;_-@_-"/>
    <numFmt numFmtId="182" formatCode="_-* #,##0.000_-;\-* #,##0.000_-;_-* &quot;-&quot;???_-;_-@_-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&quot;R$ &quot;#,##0.00"/>
    <numFmt numFmtId="188" formatCode="#,##0.00;[Red]#,##0.00"/>
    <numFmt numFmtId="189" formatCode="&quot;R$&quot;\ #,##0.00"/>
    <numFmt numFmtId="190" formatCode="[$-416]dddd\,\ d&quot; de &quot;mmmm&quot; de &quot;yyyy"/>
    <numFmt numFmtId="191" formatCode="00000"/>
    <numFmt numFmtId="192" formatCode="&quot;R$&quot;\ #,##0.0"/>
    <numFmt numFmtId="193" formatCode="&quot;R$&quot;\ #,##0.000"/>
    <numFmt numFmtId="194" formatCode="&quot;R$&quot;\ #,##0.0000"/>
    <numFmt numFmtId="195" formatCode="_-[$R$-416]\ * #,##0.00_-;\-[$R$-416]\ * #,##0.00_-;_-[$R$-416]\ * &quot;-&quot;??_-;_-@_-"/>
    <numFmt numFmtId="196" formatCode="&quot;R$&quot;\ #,##0.00000"/>
    <numFmt numFmtId="197" formatCode="_(* #,##0.00_);_(* \(#,##0.00\);_(* \-??_);_(@_)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  <numFmt numFmtId="202" formatCode="&quot;R$&quot;\ #,##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5" fillId="0" borderId="0" xfId="0" applyNumberFormat="1" applyFont="1" applyBorder="1" applyAlignment="1">
      <alignment horizontal="center"/>
    </xf>
    <xf numFmtId="2" fontId="8" fillId="32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89" fontId="0" fillId="0" borderId="0" xfId="0" applyNumberFormat="1" applyAlignment="1">
      <alignment/>
    </xf>
    <xf numFmtId="189" fontId="0" fillId="33" borderId="0" xfId="0" applyNumberFormat="1" applyFill="1" applyAlignment="1">
      <alignment/>
    </xf>
    <xf numFmtId="189" fontId="1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4" fontId="10" fillId="0" borderId="10" xfId="63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63" applyNumberFormat="1" applyFont="1" applyBorder="1" applyAlignment="1">
      <alignment horizontal="center" vertical="center"/>
    </xf>
    <xf numFmtId="2" fontId="5" fillId="0" borderId="0" xfId="63" applyNumberFormat="1" applyFont="1" applyBorder="1" applyAlignment="1">
      <alignment horizontal="center"/>
    </xf>
    <xf numFmtId="171" fontId="5" fillId="0" borderId="0" xfId="6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63" applyNumberFormat="1" applyFont="1" applyBorder="1" applyAlignment="1">
      <alignment horizontal="center"/>
    </xf>
    <xf numFmtId="2" fontId="14" fillId="33" borderId="0" xfId="63" applyNumberFormat="1" applyFont="1" applyFill="1" applyBorder="1" applyAlignment="1">
      <alignment horizontal="center"/>
    </xf>
    <xf numFmtId="189" fontId="8" fillId="34" borderId="10" xfId="0" applyNumberFormat="1" applyFont="1" applyFill="1" applyBorder="1" applyAlignment="1">
      <alignment horizontal="center" vertical="center"/>
    </xf>
    <xf numFmtId="189" fontId="8" fillId="7" borderId="10" xfId="0" applyNumberFormat="1" applyFont="1" applyFill="1" applyBorder="1" applyAlignment="1">
      <alignment horizontal="center" vertical="center"/>
    </xf>
    <xf numFmtId="189" fontId="8" fillId="7" borderId="10" xfId="48" applyNumberFormat="1" applyFont="1" applyFill="1" applyBorder="1" applyAlignment="1">
      <alignment horizontal="center" vertical="center"/>
    </xf>
    <xf numFmtId="195" fontId="8" fillId="1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5" fillId="33" borderId="11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4" fontId="14" fillId="33" borderId="0" xfId="0" applyNumberFormat="1" applyFont="1" applyFill="1" applyBorder="1" applyAlignment="1">
      <alignment/>
    </xf>
    <xf numFmtId="171" fontId="14" fillId="0" borderId="0" xfId="63" applyFont="1" applyBorder="1" applyAlignment="1">
      <alignment horizontal="center"/>
    </xf>
    <xf numFmtId="189" fontId="14" fillId="33" borderId="0" xfId="0" applyNumberFormat="1" applyFont="1" applyFill="1" applyBorder="1" applyAlignment="1">
      <alignment horizontal="center" vertical="center"/>
    </xf>
    <xf numFmtId="189" fontId="0" fillId="0" borderId="0" xfId="0" applyNumberFormat="1" applyBorder="1" applyAlignment="1">
      <alignment horizontal="center"/>
    </xf>
    <xf numFmtId="189" fontId="5" fillId="0" borderId="0" xfId="63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95" fontId="0" fillId="0" borderId="10" xfId="63" applyNumberFormat="1" applyFont="1" applyFill="1" applyBorder="1" applyAlignment="1" applyProtection="1">
      <alignment vertical="center" wrapText="1"/>
      <protection locked="0"/>
    </xf>
    <xf numFmtId="170" fontId="0" fillId="0" borderId="10" xfId="48" applyFont="1" applyFill="1" applyBorder="1" applyAlignment="1" applyProtection="1">
      <alignment vertical="center" wrapText="1"/>
      <protection locked="0"/>
    </xf>
    <xf numFmtId="189" fontId="8" fillId="33" borderId="13" xfId="48" applyNumberFormat="1" applyFont="1" applyFill="1" applyBorder="1" applyAlignment="1">
      <alignment horizontal="center" vertical="center"/>
    </xf>
    <xf numFmtId="189" fontId="8" fillId="34" borderId="10" xfId="48" applyNumberFormat="1" applyFont="1" applyFill="1" applyBorder="1" applyAlignment="1">
      <alignment horizontal="center" vertical="center"/>
    </xf>
    <xf numFmtId="170" fontId="0" fillId="33" borderId="14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1" fontId="14" fillId="0" borderId="0" xfId="63" applyFont="1" applyBorder="1" applyAlignment="1">
      <alignment/>
    </xf>
    <xf numFmtId="0" fontId="0" fillId="0" borderId="18" xfId="0" applyBorder="1" applyAlignment="1">
      <alignment/>
    </xf>
    <xf numFmtId="171" fontId="14" fillId="0" borderId="11" xfId="63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89" fontId="8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89" fontId="0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>
      <alignment horizontal="center" vertical="center"/>
    </xf>
    <xf numFmtId="4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89" fontId="0" fillId="36" borderId="0" xfId="0" applyNumberFormat="1" applyFill="1" applyAlignment="1">
      <alignment/>
    </xf>
    <xf numFmtId="0" fontId="0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8" xfId="0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15" fillId="37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0" xfId="48" applyFont="1" applyFill="1" applyBorder="1" applyAlignment="1" applyProtection="1">
      <alignment horizontal="right" vertical="center"/>
      <protection locked="0"/>
    </xf>
    <xf numFmtId="189" fontId="0" fillId="0" borderId="10" xfId="48" applyNumberFormat="1" applyFont="1" applyFill="1" applyBorder="1" applyAlignment="1" applyProtection="1">
      <alignment horizontal="right" vertical="center"/>
      <protection locked="0"/>
    </xf>
    <xf numFmtId="170" fontId="0" fillId="0" borderId="10" xfId="48" applyFont="1" applyFill="1" applyBorder="1" applyAlignment="1" applyProtection="1">
      <alignment horizontal="right" vertical="center" wrapText="1"/>
      <protection locked="0"/>
    </xf>
    <xf numFmtId="170" fontId="0" fillId="0" borderId="10" xfId="48" applyFont="1" applyFill="1" applyBorder="1" applyAlignment="1" applyProtection="1">
      <alignment horizontal="right" vertical="center" wrapText="1"/>
      <protection locked="0"/>
    </xf>
    <xf numFmtId="170" fontId="0" fillId="0" borderId="10" xfId="48" applyFont="1" applyFill="1" applyBorder="1" applyAlignment="1" applyProtection="1">
      <alignment vertical="center"/>
      <protection locked="0"/>
    </xf>
    <xf numFmtId="0" fontId="7" fillId="36" borderId="10" xfId="0" applyFont="1" applyFill="1" applyBorder="1" applyAlignment="1">
      <alignment horizontal="left" vertical="center"/>
    </xf>
    <xf numFmtId="189" fontId="7" fillId="33" borderId="26" xfId="0" applyNumberFormat="1" applyFont="1" applyFill="1" applyBorder="1" applyAlignment="1">
      <alignment horizontal="center"/>
    </xf>
    <xf numFmtId="171" fontId="9" fillId="38" borderId="27" xfId="63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left"/>
    </xf>
    <xf numFmtId="170" fontId="0" fillId="0" borderId="10" xfId="48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/>
    </xf>
    <xf numFmtId="171" fontId="5" fillId="0" borderId="12" xfId="63" applyFont="1" applyBorder="1" applyAlignment="1">
      <alignment horizontal="center"/>
    </xf>
    <xf numFmtId="189" fontId="9" fillId="38" borderId="29" xfId="63" applyNumberFormat="1" applyFont="1" applyFill="1" applyBorder="1" applyAlignment="1">
      <alignment horizontal="center" vertical="center"/>
    </xf>
    <xf numFmtId="171" fontId="9" fillId="38" borderId="29" xfId="63" applyFont="1" applyFill="1" applyBorder="1" applyAlignment="1">
      <alignment horizontal="center" vertical="center"/>
    </xf>
    <xf numFmtId="189" fontId="7" fillId="33" borderId="27" xfId="48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left"/>
    </xf>
    <xf numFmtId="0" fontId="7" fillId="36" borderId="13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 applyProtection="1">
      <alignment vertical="center"/>
      <protection locked="0"/>
    </xf>
    <xf numFmtId="0" fontId="8" fillId="32" borderId="28" xfId="0" applyFont="1" applyFill="1" applyBorder="1" applyAlignment="1">
      <alignment horizontal="center" vertical="center"/>
    </xf>
    <xf numFmtId="0" fontId="0" fillId="35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170" fontId="0" fillId="0" borderId="26" xfId="48" applyFont="1" applyFill="1" applyBorder="1" applyAlignment="1" applyProtection="1">
      <alignment horizontal="right" vertical="center"/>
      <protection locked="0"/>
    </xf>
    <xf numFmtId="10" fontId="8" fillId="0" borderId="26" xfId="0" applyNumberFormat="1" applyFont="1" applyBorder="1" applyAlignment="1">
      <alignment horizontal="center" vertical="center"/>
    </xf>
    <xf numFmtId="195" fontId="8" fillId="13" borderId="26" xfId="0" applyNumberFormat="1" applyFont="1" applyFill="1" applyBorder="1" applyAlignment="1">
      <alignment horizontal="center" vertical="center"/>
    </xf>
    <xf numFmtId="189" fontId="8" fillId="7" borderId="26" xfId="0" applyNumberFormat="1" applyFont="1" applyFill="1" applyBorder="1" applyAlignment="1">
      <alignment horizontal="center" vertical="center"/>
    </xf>
    <xf numFmtId="189" fontId="8" fillId="34" borderId="26" xfId="0" applyNumberFormat="1" applyFont="1" applyFill="1" applyBorder="1" applyAlignment="1">
      <alignment horizontal="center" vertical="center"/>
    </xf>
    <xf numFmtId="189" fontId="8" fillId="7" borderId="26" xfId="48" applyNumberFormat="1" applyFont="1" applyFill="1" applyBorder="1" applyAlignment="1">
      <alignment horizontal="center" vertical="center"/>
    </xf>
    <xf numFmtId="189" fontId="8" fillId="34" borderId="26" xfId="48" applyNumberFormat="1" applyFont="1" applyFill="1" applyBorder="1" applyAlignment="1">
      <alignment horizontal="center" vertical="center"/>
    </xf>
    <xf numFmtId="189" fontId="8" fillId="33" borderId="14" xfId="48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189" fontId="8" fillId="7" borderId="31" xfId="0" applyNumberFormat="1" applyFont="1" applyFill="1" applyBorder="1" applyAlignment="1">
      <alignment horizontal="center" vertical="center"/>
    </xf>
    <xf numFmtId="189" fontId="8" fillId="34" borderId="31" xfId="0" applyNumberFormat="1" applyFont="1" applyFill="1" applyBorder="1" applyAlignment="1">
      <alignment horizontal="center" vertical="center"/>
    </xf>
    <xf numFmtId="189" fontId="7" fillId="33" borderId="32" xfId="48" applyNumberFormat="1" applyFont="1" applyFill="1" applyBorder="1" applyAlignment="1">
      <alignment horizontal="center" vertical="center"/>
    </xf>
    <xf numFmtId="189" fontId="8" fillId="7" borderId="31" xfId="48" applyNumberFormat="1" applyFont="1" applyFill="1" applyBorder="1" applyAlignment="1">
      <alignment horizontal="center" vertical="center"/>
    </xf>
    <xf numFmtId="189" fontId="8" fillId="34" borderId="31" xfId="48" applyNumberFormat="1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vertical="center"/>
    </xf>
    <xf numFmtId="0" fontId="7" fillId="32" borderId="34" xfId="0" applyFont="1" applyFill="1" applyBorder="1" applyAlignment="1">
      <alignment vertical="center"/>
    </xf>
    <xf numFmtId="0" fontId="8" fillId="32" borderId="35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189" fontId="8" fillId="32" borderId="10" xfId="0" applyNumberFormat="1" applyFont="1" applyFill="1" applyBorder="1" applyAlignment="1">
      <alignment horizontal="center" vertical="center"/>
    </xf>
    <xf numFmtId="189" fontId="8" fillId="32" borderId="1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89" fontId="7" fillId="33" borderId="37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89" fontId="8" fillId="32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89" fontId="8" fillId="32" borderId="38" xfId="0" applyNumberFormat="1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189" fontId="8" fillId="32" borderId="36" xfId="0" applyNumberFormat="1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right" vertical="center"/>
    </xf>
    <xf numFmtId="0" fontId="7" fillId="32" borderId="34" xfId="0" applyFont="1" applyFill="1" applyBorder="1" applyAlignment="1">
      <alignment horizontal="right" vertical="center"/>
    </xf>
    <xf numFmtId="0" fontId="7" fillId="32" borderId="40" xfId="0" applyFont="1" applyFill="1" applyBorder="1" applyAlignment="1">
      <alignment horizontal="right" vertical="center"/>
    </xf>
    <xf numFmtId="189" fontId="7" fillId="32" borderId="34" xfId="0" applyNumberFormat="1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189" fontId="7" fillId="32" borderId="41" xfId="0" applyNumberFormat="1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189" fontId="7" fillId="33" borderId="37" xfId="48" applyNumberFormat="1" applyFont="1" applyFill="1" applyBorder="1" applyAlignment="1">
      <alignment horizontal="center" vertical="center"/>
    </xf>
    <xf numFmtId="189" fontId="7" fillId="33" borderId="33" xfId="48" applyNumberFormat="1" applyFont="1" applyFill="1" applyBorder="1" applyAlignment="1">
      <alignment horizontal="right" vertical="center"/>
    </xf>
    <xf numFmtId="189" fontId="7" fillId="33" borderId="34" xfId="48" applyNumberFormat="1" applyFont="1" applyFill="1" applyBorder="1" applyAlignment="1">
      <alignment horizontal="right" vertical="center"/>
    </xf>
    <xf numFmtId="189" fontId="7" fillId="33" borderId="40" xfId="48" applyNumberFormat="1" applyFont="1" applyFill="1" applyBorder="1" applyAlignment="1">
      <alignment horizontal="right" vertical="center"/>
    </xf>
    <xf numFmtId="0" fontId="7" fillId="36" borderId="43" xfId="0" applyFont="1" applyFill="1" applyBorder="1" applyAlignment="1">
      <alignment horizontal="left"/>
    </xf>
    <xf numFmtId="0" fontId="7" fillId="36" borderId="44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left"/>
    </xf>
    <xf numFmtId="0" fontId="7" fillId="36" borderId="26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49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170" fontId="7" fillId="39" borderId="37" xfId="48" applyFont="1" applyFill="1" applyBorder="1" applyAlignment="1">
      <alignment horizontal="center"/>
    </xf>
    <xf numFmtId="170" fontId="7" fillId="39" borderId="27" xfId="48" applyFont="1" applyFill="1" applyBorder="1" applyAlignment="1">
      <alignment horizontal="center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26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37" borderId="26" xfId="0" applyNumberFormat="1" applyFont="1" applyFill="1" applyBorder="1" applyAlignment="1" applyProtection="1">
      <alignment horizontal="left" vertical="center" wrapText="1"/>
      <protection locked="0"/>
    </xf>
    <xf numFmtId="0" fontId="15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37" borderId="13" xfId="0" applyNumberFormat="1" applyFont="1" applyFill="1" applyBorder="1" applyAlignment="1" applyProtection="1">
      <alignment horizontal="left" vertical="center" wrapText="1"/>
      <protection locked="0"/>
    </xf>
    <xf numFmtId="170" fontId="11" fillId="38" borderId="37" xfId="48" applyFont="1" applyFill="1" applyBorder="1" applyAlignment="1">
      <alignment horizontal="center"/>
    </xf>
    <xf numFmtId="170" fontId="11" fillId="38" borderId="27" xfId="48" applyFont="1" applyFill="1" applyBorder="1" applyAlignment="1">
      <alignment horizontal="center"/>
    </xf>
    <xf numFmtId="189" fontId="7" fillId="33" borderId="26" xfId="0" applyNumberFormat="1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189" fontId="7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6" fillId="38" borderId="49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9" fillId="38" borderId="52" xfId="0" applyFont="1" applyFill="1" applyBorder="1" applyAlignment="1">
      <alignment horizontal="center" vertical="center"/>
    </xf>
    <xf numFmtId="0" fontId="9" fillId="38" borderId="53" xfId="0" applyFont="1" applyFill="1" applyBorder="1" applyAlignment="1">
      <alignment horizontal="center" vertical="center"/>
    </xf>
    <xf numFmtId="2" fontId="9" fillId="38" borderId="48" xfId="63" applyNumberFormat="1" applyFont="1" applyFill="1" applyBorder="1" applyAlignment="1">
      <alignment horizontal="center" vertical="center"/>
    </xf>
    <xf numFmtId="2" fontId="9" fillId="38" borderId="40" xfId="63" applyNumberFormat="1" applyFont="1" applyFill="1" applyBorder="1" applyAlignment="1">
      <alignment horizontal="center" vertical="center"/>
    </xf>
    <xf numFmtId="171" fontId="9" fillId="38" borderId="28" xfId="63" applyFont="1" applyFill="1" applyBorder="1" applyAlignment="1">
      <alignment horizontal="center" vertical="center"/>
    </xf>
    <xf numFmtId="171" fontId="9" fillId="38" borderId="14" xfId="63" applyFont="1" applyFill="1" applyBorder="1" applyAlignment="1">
      <alignment horizontal="center" vertical="center"/>
    </xf>
    <xf numFmtId="171" fontId="9" fillId="38" borderId="17" xfId="63" applyFont="1" applyFill="1" applyBorder="1" applyAlignment="1">
      <alignment horizontal="center" vertical="center"/>
    </xf>
    <xf numFmtId="171" fontId="9" fillId="38" borderId="32" xfId="63" applyFont="1" applyFill="1" applyBorder="1" applyAlignment="1">
      <alignment horizontal="center" vertical="center"/>
    </xf>
    <xf numFmtId="2" fontId="9" fillId="38" borderId="26" xfId="63" applyNumberFormat="1" applyFont="1" applyFill="1" applyBorder="1" applyAlignment="1">
      <alignment horizontal="center" vertical="center" wrapText="1"/>
    </xf>
    <xf numFmtId="2" fontId="9" fillId="38" borderId="37" xfId="63" applyNumberFormat="1" applyFont="1" applyFill="1" applyBorder="1" applyAlignment="1">
      <alignment horizontal="center" vertical="center" wrapText="1"/>
    </xf>
    <xf numFmtId="2" fontId="9" fillId="38" borderId="43" xfId="63" applyNumberFormat="1" applyFont="1" applyFill="1" applyBorder="1" applyAlignment="1">
      <alignment horizontal="center" vertical="center" wrapText="1"/>
    </xf>
    <xf numFmtId="2" fontId="9" fillId="38" borderId="41" xfId="63" applyNumberFormat="1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right"/>
    </xf>
    <xf numFmtId="0" fontId="13" fillId="38" borderId="37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6" borderId="49" xfId="0" applyFont="1" applyFill="1" applyBorder="1" applyAlignment="1">
      <alignment horizontal="left"/>
    </xf>
    <xf numFmtId="0" fontId="7" fillId="36" borderId="50" xfId="0" applyFont="1" applyFill="1" applyBorder="1" applyAlignment="1">
      <alignment horizontal="left"/>
    </xf>
    <xf numFmtId="0" fontId="7" fillId="36" borderId="51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5" fillId="37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37" borderId="54" xfId="0" applyNumberFormat="1" applyFont="1" applyFill="1" applyBorder="1" applyAlignment="1" applyProtection="1">
      <alignment horizontal="left" vertical="center" wrapText="1"/>
      <protection locked="0"/>
    </xf>
    <xf numFmtId="0" fontId="15" fillId="37" borderId="5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3" xfId="0" applyNumberFormat="1" applyFont="1" applyFill="1" applyBorder="1" applyAlignment="1" applyProtection="1">
      <alignment horizontal="left" vertical="center"/>
      <protection locked="0"/>
    </xf>
    <xf numFmtId="0" fontId="0" fillId="35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28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0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5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66"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rgb="FF969696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3</xdr:col>
      <xdr:colOff>485775</xdr:colOff>
      <xdr:row>23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705600"/>
          <a:ext cx="439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3</xdr:col>
      <xdr:colOff>485775</xdr:colOff>
      <xdr:row>32</xdr:row>
      <xdr:rowOff>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0953750"/>
          <a:ext cx="439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PROJETO%20PAVIMENTA%20SINAPI%2012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OR&#199;AMENTO%20SINA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4">
          <cell r="O4">
            <v>1</v>
          </cell>
        </row>
      </sheetData>
      <sheetData sheetId="7">
        <row r="10">
          <cell r="G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3"/>
  <sheetViews>
    <sheetView tabSelected="1" view="pageBreakPreview" zoomScaleNormal="150" zoomScaleSheetLayoutView="100" zoomScalePageLayoutView="130" workbookViewId="0" topLeftCell="A1">
      <selection activeCell="P12" sqref="P12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45.8515625" style="0" customWidth="1"/>
    <col min="4" max="4" width="7.421875" style="3" customWidth="1"/>
    <col min="5" max="5" width="11.421875" style="13" customWidth="1"/>
    <col min="6" max="6" width="12.8515625" style="13" customWidth="1"/>
    <col min="7" max="7" width="7.28125" style="13" customWidth="1"/>
    <col min="8" max="8" width="12.57421875" style="13" customWidth="1"/>
    <col min="9" max="9" width="11.00390625" style="48" customWidth="1"/>
    <col min="10" max="10" width="12.57421875" style="3" customWidth="1"/>
    <col min="11" max="11" width="10.57421875" style="3" customWidth="1"/>
    <col min="12" max="12" width="12.57421875" style="3" customWidth="1"/>
    <col min="13" max="13" width="17.8515625" style="3" customWidth="1"/>
    <col min="14" max="14" width="14.28125" style="0" hidden="1" customWidth="1"/>
    <col min="15" max="15" width="14.7109375" style="0" bestFit="1" customWidth="1"/>
    <col min="16" max="16" width="14.00390625" style="0" customWidth="1"/>
  </cols>
  <sheetData>
    <row r="1" spans="1:14" ht="18" customHeight="1" thickBot="1">
      <c r="A1" s="203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56"/>
    </row>
    <row r="2" spans="1:14" ht="17.25">
      <c r="A2" s="21" t="s">
        <v>4</v>
      </c>
      <c r="B2" s="22" t="s">
        <v>179</v>
      </c>
      <c r="C2" s="22"/>
      <c r="D2" s="23"/>
      <c r="E2" s="38"/>
      <c r="F2" s="38"/>
      <c r="G2" s="10"/>
      <c r="H2" s="10"/>
      <c r="I2" s="45" t="s">
        <v>182</v>
      </c>
      <c r="J2" s="24"/>
      <c r="K2" s="24"/>
      <c r="L2" s="24"/>
      <c r="M2" s="115"/>
      <c r="N2" s="55"/>
    </row>
    <row r="3" spans="1:14" ht="17.25">
      <c r="A3" s="21" t="s">
        <v>42</v>
      </c>
      <c r="B3" s="22" t="s">
        <v>180</v>
      </c>
      <c r="C3" s="22"/>
      <c r="D3" s="24"/>
      <c r="E3" s="25"/>
      <c r="F3" s="38"/>
      <c r="G3" s="26"/>
      <c r="H3" s="38"/>
      <c r="I3" s="46"/>
      <c r="J3" s="40"/>
      <c r="K3" s="30"/>
      <c r="L3" s="40"/>
      <c r="M3" s="116"/>
      <c r="N3" s="55"/>
    </row>
    <row r="4" spans="1:14" ht="17.25">
      <c r="A4" s="41" t="s">
        <v>181</v>
      </c>
      <c r="B4" s="43"/>
      <c r="C4" s="42"/>
      <c r="D4" s="28"/>
      <c r="E4" s="29"/>
      <c r="F4" s="29"/>
      <c r="G4" s="29"/>
      <c r="H4" s="29"/>
      <c r="I4" s="47"/>
      <c r="J4" s="40"/>
      <c r="K4" s="27"/>
      <c r="L4" s="27"/>
      <c r="M4" s="116"/>
      <c r="N4" s="55"/>
    </row>
    <row r="5" spans="1:14" ht="18" thickBot="1">
      <c r="A5" s="59"/>
      <c r="B5" s="57"/>
      <c r="C5" s="57"/>
      <c r="D5" s="57"/>
      <c r="E5" s="29"/>
      <c r="F5" s="29"/>
      <c r="G5" s="29"/>
      <c r="H5" s="29"/>
      <c r="I5" s="47"/>
      <c r="J5" s="44"/>
      <c r="K5" s="27"/>
      <c r="L5" s="27"/>
      <c r="M5" s="116"/>
      <c r="N5" s="55"/>
    </row>
    <row r="6" spans="1:14" ht="23.25" customHeight="1">
      <c r="A6" s="206" t="s">
        <v>10</v>
      </c>
      <c r="B6" s="207"/>
      <c r="C6" s="210" t="s">
        <v>0</v>
      </c>
      <c r="D6" s="210" t="s">
        <v>5</v>
      </c>
      <c r="E6" s="212" t="s">
        <v>6</v>
      </c>
      <c r="F6" s="218" t="s">
        <v>11</v>
      </c>
      <c r="G6" s="218" t="s">
        <v>12</v>
      </c>
      <c r="H6" s="220" t="s">
        <v>17</v>
      </c>
      <c r="I6" s="214" t="s">
        <v>265</v>
      </c>
      <c r="J6" s="215"/>
      <c r="K6" s="214" t="s">
        <v>18</v>
      </c>
      <c r="L6" s="215"/>
      <c r="M6" s="216" t="s">
        <v>1</v>
      </c>
      <c r="N6" s="55"/>
    </row>
    <row r="7" spans="1:14" ht="12" customHeight="1" thickBot="1">
      <c r="A7" s="208"/>
      <c r="B7" s="209"/>
      <c r="C7" s="211"/>
      <c r="D7" s="211"/>
      <c r="E7" s="213"/>
      <c r="F7" s="219"/>
      <c r="G7" s="219"/>
      <c r="H7" s="221"/>
      <c r="I7" s="117" t="s">
        <v>7</v>
      </c>
      <c r="J7" s="112" t="s">
        <v>1</v>
      </c>
      <c r="K7" s="118" t="s">
        <v>7</v>
      </c>
      <c r="L7" s="112" t="s">
        <v>1</v>
      </c>
      <c r="M7" s="217"/>
      <c r="N7" s="55"/>
    </row>
    <row r="8" spans="1:14" ht="12" customHeight="1" thickBo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55"/>
    </row>
    <row r="9" spans="1:14" ht="15" customHeight="1" thickBot="1">
      <c r="A9" s="226" t="s">
        <v>34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55"/>
    </row>
    <row r="10" spans="1:14" ht="15" customHeight="1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55"/>
    </row>
    <row r="11" spans="1:14" ht="15" customHeight="1">
      <c r="A11" s="113"/>
      <c r="B11" s="174" t="s">
        <v>192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6"/>
      <c r="N11" s="55"/>
    </row>
    <row r="12" spans="1:15" ht="51">
      <c r="A12" s="83" t="s">
        <v>186</v>
      </c>
      <c r="B12" s="82" t="s">
        <v>35</v>
      </c>
      <c r="C12" s="81" t="str">
        <f ca="1">IF($C12="S",Ref,"(digite a descrição aqui)")</f>
        <v>LOCACAO CONVENCIONAL DE OBRA, UTILIZANDO GABARITO DE TÁBUAS CORRIDAS PONTALETADAS A CADA 2,00M -  2 UTILIZAÇÕES. AF_10/2018</v>
      </c>
      <c r="D12" s="17" t="s">
        <v>28</v>
      </c>
      <c r="E12" s="36">
        <v>14.1</v>
      </c>
      <c r="F12" s="49">
        <v>48.99</v>
      </c>
      <c r="G12" s="18">
        <v>0.24</v>
      </c>
      <c r="H12" s="34">
        <f>(F12*0.24)+F12</f>
        <v>60.747600000000006</v>
      </c>
      <c r="I12" s="140">
        <v>18.23</v>
      </c>
      <c r="J12" s="141">
        <v>256.98</v>
      </c>
      <c r="K12" s="143">
        <f>H12*0.7</f>
        <v>42.52332</v>
      </c>
      <c r="L12" s="144">
        <v>599.6025</v>
      </c>
      <c r="M12" s="51">
        <f>L12+J12</f>
        <v>856.5825</v>
      </c>
      <c r="N12" s="55"/>
      <c r="O12" s="37"/>
    </row>
    <row r="13" spans="1:15" ht="13.5" thickBot="1">
      <c r="A13" s="165" t="s">
        <v>185</v>
      </c>
      <c r="B13" s="166"/>
      <c r="C13" s="166"/>
      <c r="D13" s="166"/>
      <c r="E13" s="166"/>
      <c r="F13" s="166"/>
      <c r="G13" s="166"/>
      <c r="H13" s="166"/>
      <c r="I13" s="152">
        <f>J12</f>
        <v>256.98</v>
      </c>
      <c r="J13" s="153"/>
      <c r="K13" s="152">
        <f>L12</f>
        <v>599.6025</v>
      </c>
      <c r="L13" s="153"/>
      <c r="M13" s="142">
        <f>SUM(M12)</f>
        <v>856.5825</v>
      </c>
      <c r="N13" s="58"/>
      <c r="O13" s="37"/>
    </row>
    <row r="14" spans="1:15" ht="14.25" customHeight="1" thickBo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58"/>
      <c r="O14" s="4"/>
    </row>
    <row r="15" spans="1:16" ht="19.5" customHeight="1">
      <c r="A15" s="113"/>
      <c r="B15" s="177" t="s">
        <v>193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8"/>
      <c r="N15" s="58"/>
      <c r="O15" s="4"/>
      <c r="P15" s="4"/>
    </row>
    <row r="16" spans="1:16" s="85" customFormat="1" ht="19.5" customHeight="1">
      <c r="A16" s="120"/>
      <c r="B16" s="110" t="s">
        <v>39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21"/>
      <c r="N16" s="97"/>
      <c r="O16" s="84"/>
      <c r="P16" s="84"/>
    </row>
    <row r="17" spans="1:16" ht="38.25">
      <c r="A17" s="83" t="s">
        <v>8</v>
      </c>
      <c r="B17" s="88" t="s">
        <v>36</v>
      </c>
      <c r="C17" s="89" t="str">
        <f ca="1">IF($C17="S",REFERENCIA.Descricao,"(digite a descrição aqui)")</f>
        <v>ESCAVAÇÃO MANUAL DE VALA COM PROFUNDIDADE MENOR OU IGUAL A 1,30 M. AF_02/2021</v>
      </c>
      <c r="D17" s="5" t="s">
        <v>13</v>
      </c>
      <c r="E17" s="35">
        <v>4.03</v>
      </c>
      <c r="F17" s="50">
        <v>84.26</v>
      </c>
      <c r="G17" s="18">
        <v>0.24</v>
      </c>
      <c r="H17" s="34">
        <f>(F17*0.24)+F17</f>
        <v>104.48240000000001</v>
      </c>
      <c r="I17" s="32">
        <f>H17*0.3</f>
        <v>31.344720000000002</v>
      </c>
      <c r="J17" s="31">
        <f>I17*E17</f>
        <v>126.31922160000002</v>
      </c>
      <c r="K17" s="33">
        <f>H17*0.7</f>
        <v>73.13768</v>
      </c>
      <c r="L17" s="52">
        <v>294.73</v>
      </c>
      <c r="M17" s="51">
        <f>L17+J17</f>
        <v>421.0492216</v>
      </c>
      <c r="N17" s="55"/>
      <c r="O17" s="14"/>
      <c r="P17" s="4"/>
    </row>
    <row r="18" spans="1:16" ht="38.25">
      <c r="A18" s="83" t="s">
        <v>22</v>
      </c>
      <c r="B18" s="88" t="s">
        <v>37</v>
      </c>
      <c r="C18" s="89" t="str">
        <f ca="1">IF($C18="S",REFERENCIA.Descricao,"(digite a descrição aqui)")</f>
        <v>PREPARO DE FUNDO DE VALA COM LARGURA MENOR QUE 1,5 M (ACERTO DO SOLO NATURAL). AF_08/2020</v>
      </c>
      <c r="D18" s="17" t="s">
        <v>2</v>
      </c>
      <c r="E18" s="35">
        <v>13.42</v>
      </c>
      <c r="F18" s="50">
        <v>6.14</v>
      </c>
      <c r="G18" s="18">
        <v>0.24</v>
      </c>
      <c r="H18" s="34">
        <f aca="true" t="shared" si="0" ref="H18:H33">(F18*0.24)+F18</f>
        <v>7.6136</v>
      </c>
      <c r="I18" s="32">
        <f aca="true" t="shared" si="1" ref="I18:I33">H18*0.3</f>
        <v>2.28408</v>
      </c>
      <c r="J18" s="31">
        <v>30.64</v>
      </c>
      <c r="K18" s="33">
        <f>H18*0.7</f>
        <v>5.32952</v>
      </c>
      <c r="L18" s="52">
        <v>71.49</v>
      </c>
      <c r="M18" s="51">
        <f>L18+J18</f>
        <v>102.13</v>
      </c>
      <c r="N18" s="55"/>
      <c r="O18" s="14"/>
      <c r="P18" s="4"/>
    </row>
    <row r="19" spans="1:16" ht="38.25">
      <c r="A19" s="83" t="s">
        <v>23</v>
      </c>
      <c r="B19" s="88" t="s">
        <v>38</v>
      </c>
      <c r="C19" s="89" t="str">
        <f ca="1">IF($C19="S",REFERENCIA.Descricao,"(digite a descrição aqui)")</f>
        <v>CONCRETO CICLÓPICO FCK = 15MPA, 30% PEDRA DE MÃO EM VOLUME REAL, INCLUSIVE LANÇAMENTO. AF_05/2021</v>
      </c>
      <c r="D19" s="6" t="s">
        <v>13</v>
      </c>
      <c r="E19" s="11">
        <v>4.03</v>
      </c>
      <c r="F19" s="50">
        <v>550.39</v>
      </c>
      <c r="G19" s="18">
        <v>0.24</v>
      </c>
      <c r="H19" s="34">
        <f t="shared" si="0"/>
        <v>682.4836</v>
      </c>
      <c r="I19" s="32">
        <f t="shared" si="1"/>
        <v>204.74508</v>
      </c>
      <c r="J19" s="31">
        <f>I19*E19</f>
        <v>825.1226724</v>
      </c>
      <c r="K19" s="33">
        <v>477.73</v>
      </c>
      <c r="L19" s="52">
        <v>1925.27</v>
      </c>
      <c r="M19" s="51">
        <f>L19+J19</f>
        <v>2750.3926724000003</v>
      </c>
      <c r="N19" s="55"/>
      <c r="O19" s="14"/>
      <c r="P19" s="4"/>
    </row>
    <row r="20" spans="1:16" s="85" customFormat="1" ht="13.5" customHeight="1">
      <c r="A20" s="122"/>
      <c r="B20" s="185" t="s">
        <v>49</v>
      </c>
      <c r="C20" s="186"/>
      <c r="D20" s="100"/>
      <c r="E20" s="100"/>
      <c r="F20" s="100"/>
      <c r="G20" s="100"/>
      <c r="H20" s="100"/>
      <c r="I20" s="100"/>
      <c r="J20" s="100"/>
      <c r="K20" s="100"/>
      <c r="L20" s="100"/>
      <c r="M20" s="123"/>
      <c r="N20" s="98"/>
      <c r="O20" s="86"/>
      <c r="P20" s="84"/>
    </row>
    <row r="21" spans="1:16" ht="51">
      <c r="A21" s="83" t="s">
        <v>24</v>
      </c>
      <c r="B21" s="88" t="s">
        <v>40</v>
      </c>
      <c r="C21" s="89" t="str">
        <f ca="1">IF($C21="S",REFERENCIA.Descricao,"(digite a descrição aqui)")</f>
        <v>ARMAÇÃO DE PILAR OU VIGA DE ESTRUTURA CONVENCIONAL DE CONCRETO ARMADO UTILIZANDO AÇO CA-50 DE 10,0 MM - MONTAGEM. AF_06/2022</v>
      </c>
      <c r="D21" s="17" t="s">
        <v>138</v>
      </c>
      <c r="E21" s="35">
        <v>133.27</v>
      </c>
      <c r="F21" s="50">
        <v>11.97</v>
      </c>
      <c r="G21" s="18">
        <v>0.24</v>
      </c>
      <c r="H21" s="34">
        <f t="shared" si="0"/>
        <v>14.8428</v>
      </c>
      <c r="I21" s="32">
        <f t="shared" si="1"/>
        <v>4.45284</v>
      </c>
      <c r="J21" s="31">
        <v>593.32</v>
      </c>
      <c r="K21" s="33">
        <f>H21*0.7</f>
        <v>10.38996</v>
      </c>
      <c r="L21" s="52">
        <v>1384.41</v>
      </c>
      <c r="M21" s="51">
        <f>L21+J21</f>
        <v>1977.73</v>
      </c>
      <c r="N21" s="55"/>
      <c r="O21" s="14"/>
      <c r="P21" s="4"/>
    </row>
    <row r="22" spans="1:16" ht="51">
      <c r="A22" s="83" t="s">
        <v>25</v>
      </c>
      <c r="B22" s="88" t="s">
        <v>41</v>
      </c>
      <c r="C22" s="89" t="str">
        <f ca="1">IF($C22="S",REFERENCIA.Descricao,"(digite a descrição aqui)")</f>
        <v>CONCRETO FCK = 20MPA, TRAÇO 1:2,7:3 (EM MASSA SECA DE CIMENTO/ AREIA MÉDIA/ BRITA 1) - PREPARO MECÂNICO COM BETONEIRA 400 L. AF_05/2021</v>
      </c>
      <c r="D22" s="6" t="s">
        <v>13</v>
      </c>
      <c r="E22" s="11">
        <v>2.3</v>
      </c>
      <c r="F22" s="50">
        <v>465.91</v>
      </c>
      <c r="G22" s="18">
        <v>0.15</v>
      </c>
      <c r="H22" s="34">
        <f t="shared" si="0"/>
        <v>577.7284</v>
      </c>
      <c r="I22" s="32">
        <f t="shared" si="1"/>
        <v>173.31851999999998</v>
      </c>
      <c r="J22" s="31">
        <v>398.64</v>
      </c>
      <c r="K22" s="33">
        <f>H22*0.7</f>
        <v>404.40987999999993</v>
      </c>
      <c r="L22" s="52">
        <f>K22*E22</f>
        <v>930.1427239999998</v>
      </c>
      <c r="M22" s="51">
        <f>L22+J22</f>
        <v>1328.7827239999997</v>
      </c>
      <c r="N22" s="55"/>
      <c r="O22" s="14"/>
      <c r="P22" s="4"/>
    </row>
    <row r="23" spans="1:16" ht="13.5" customHeight="1">
      <c r="A23" s="83"/>
      <c r="B23" s="179" t="s">
        <v>48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  <c r="N23" s="55"/>
      <c r="O23" s="14"/>
      <c r="P23" s="4"/>
    </row>
    <row r="24" spans="1:16" ht="51">
      <c r="A24" s="83" t="s">
        <v>26</v>
      </c>
      <c r="B24" s="88" t="s">
        <v>43</v>
      </c>
      <c r="C24" s="89" t="str">
        <f aca="true" ca="1" t="shared" si="2" ref="C24:C29">IF($C24="S",REFERENCIA.Descricao,"(digite a descrição aqui)")</f>
        <v>ARMAÇÃO DE PILAR OU VIGA DE ESTRUTURA CONVENCIONAL DE CONCRETO ARMADO UTILIZANDO AÇO CA-60 DE 5,0 MM - MONTAGEM. AF_06/2022</v>
      </c>
      <c r="D24" s="7" t="s">
        <v>138</v>
      </c>
      <c r="E24" s="20">
        <v>29.52</v>
      </c>
      <c r="F24" s="50">
        <v>14.58</v>
      </c>
      <c r="G24" s="18">
        <v>0.24</v>
      </c>
      <c r="H24" s="34">
        <f t="shared" si="0"/>
        <v>18.0792</v>
      </c>
      <c r="I24" s="32">
        <f t="shared" si="1"/>
        <v>5.42376</v>
      </c>
      <c r="J24" s="31">
        <f>I24*E24</f>
        <v>160.1093952</v>
      </c>
      <c r="K24" s="33">
        <f aca="true" t="shared" si="3" ref="K24:K29">H24*0.7</f>
        <v>12.655439999999999</v>
      </c>
      <c r="L24" s="52">
        <v>373.61</v>
      </c>
      <c r="M24" s="51">
        <f aca="true" t="shared" si="4" ref="M24:M29">L24+J24</f>
        <v>533.7193952</v>
      </c>
      <c r="N24" s="55"/>
      <c r="O24" s="14"/>
      <c r="P24" s="19"/>
    </row>
    <row r="25" spans="1:16" ht="51">
      <c r="A25" s="83" t="s">
        <v>27</v>
      </c>
      <c r="B25" s="88" t="s">
        <v>44</v>
      </c>
      <c r="C25" s="89" t="str">
        <f ca="1" t="shared" si="2"/>
        <v>ARMAÇÃO DE PILAR OU VIGA DE ESTRUTURA CONVENCIONAL DE CONCRETO ARMADO UTILIZANDO AÇO CA-50 DE 8,0 MM - MONTAGEM. AF_06/2022</v>
      </c>
      <c r="D25" s="7" t="s">
        <v>138</v>
      </c>
      <c r="E25" s="20">
        <v>56.88</v>
      </c>
      <c r="F25" s="50">
        <v>13.31</v>
      </c>
      <c r="G25" s="18">
        <v>0.15</v>
      </c>
      <c r="H25" s="34">
        <f t="shared" si="0"/>
        <v>16.5044</v>
      </c>
      <c r="I25" s="32">
        <f t="shared" si="1"/>
        <v>4.95132</v>
      </c>
      <c r="J25" s="31">
        <v>281.56</v>
      </c>
      <c r="K25" s="33">
        <f t="shared" si="3"/>
        <v>11.55308</v>
      </c>
      <c r="L25" s="52">
        <v>656.96</v>
      </c>
      <c r="M25" s="51">
        <f t="shared" si="4"/>
        <v>938.52</v>
      </c>
      <c r="N25" s="55"/>
      <c r="O25" s="14"/>
      <c r="P25" s="19"/>
    </row>
    <row r="26" spans="1:16" ht="51">
      <c r="A26" s="83" t="s">
        <v>30</v>
      </c>
      <c r="B26" s="88" t="s">
        <v>45</v>
      </c>
      <c r="C26" s="89" t="str">
        <f ca="1" t="shared" si="2"/>
        <v>FABRICAÇÃO, MONTAGEM E DESMONTAGEM DE FÔRMA PARA VIGA BALDRAME, EM MADEIRA SERRADA, E=25 MM, 4 UTILIZAÇÕES. AF_06/2017</v>
      </c>
      <c r="D26" s="7" t="s">
        <v>2</v>
      </c>
      <c r="E26" s="20">
        <v>16.78</v>
      </c>
      <c r="F26" s="50">
        <v>64.08</v>
      </c>
      <c r="G26" s="18">
        <v>0.24</v>
      </c>
      <c r="H26" s="34">
        <f t="shared" si="0"/>
        <v>79.4592</v>
      </c>
      <c r="I26" s="32">
        <f t="shared" si="1"/>
        <v>23.83776</v>
      </c>
      <c r="J26" s="31">
        <f>I26*E26</f>
        <v>399.9976128</v>
      </c>
      <c r="K26" s="33">
        <f t="shared" si="3"/>
        <v>55.62143999999999</v>
      </c>
      <c r="L26" s="52">
        <v>933.34</v>
      </c>
      <c r="M26" s="51">
        <f t="shared" si="4"/>
        <v>1333.3376128</v>
      </c>
      <c r="N26" s="55"/>
      <c r="O26" s="14"/>
      <c r="P26" s="19"/>
    </row>
    <row r="27" spans="1:16" ht="51">
      <c r="A27" s="83" t="s">
        <v>31</v>
      </c>
      <c r="B27" s="88" t="s">
        <v>41</v>
      </c>
      <c r="C27" s="89" t="str">
        <f ca="1" t="shared" si="2"/>
        <v>CONCRETO FCK = 20MPA, TRAÇO 1:2,7:3 (EM MASSA SECA DE CIMENTO/ AREIA MÉDIA/ BRITA 1) - PREPARO MECÂNICO COM BETONEIRA 400 L. AF_05/2021</v>
      </c>
      <c r="D27" s="7" t="s">
        <v>13</v>
      </c>
      <c r="E27" s="20">
        <v>1.68</v>
      </c>
      <c r="F27" s="50">
        <v>465.91</v>
      </c>
      <c r="G27" s="18">
        <v>0.24</v>
      </c>
      <c r="H27" s="34">
        <f t="shared" si="0"/>
        <v>577.7284</v>
      </c>
      <c r="I27" s="32">
        <f t="shared" si="1"/>
        <v>173.31851999999998</v>
      </c>
      <c r="J27" s="31">
        <v>291.18</v>
      </c>
      <c r="K27" s="33">
        <f t="shared" si="3"/>
        <v>404.40987999999993</v>
      </c>
      <c r="L27" s="52">
        <f>K27*E27</f>
        <v>679.4085983999998</v>
      </c>
      <c r="M27" s="51">
        <f t="shared" si="4"/>
        <v>970.5885983999999</v>
      </c>
      <c r="N27" s="55"/>
      <c r="O27" s="14"/>
      <c r="P27" s="19"/>
    </row>
    <row r="28" spans="1:16" ht="63.75">
      <c r="A28" s="83" t="s">
        <v>32</v>
      </c>
      <c r="B28" s="88" t="s">
        <v>46</v>
      </c>
      <c r="C28" s="89" t="str">
        <f ca="1" t="shared" si="2"/>
        <v>ALVENARIA DE VEDAÇÃO DE BLOCOS CERÂMICOS MACIÇOS DE 5X10X20CM (ESPESSURA 10CM) E ARGAMASSA DE ASSENTAMENTO COM PREPARO EM BETONEIRA. AF_05/2020</v>
      </c>
      <c r="D28" s="7" t="s">
        <v>2</v>
      </c>
      <c r="E28" s="20">
        <v>32</v>
      </c>
      <c r="F28" s="50">
        <v>134.68</v>
      </c>
      <c r="G28" s="18">
        <v>0.24</v>
      </c>
      <c r="H28" s="34">
        <f t="shared" si="0"/>
        <v>167.0032</v>
      </c>
      <c r="I28" s="32">
        <f t="shared" si="1"/>
        <v>50.10095999999999</v>
      </c>
      <c r="J28" s="31">
        <v>1603.2</v>
      </c>
      <c r="K28" s="33">
        <f t="shared" si="3"/>
        <v>116.90223999999999</v>
      </c>
      <c r="L28" s="52">
        <v>3740.8</v>
      </c>
      <c r="M28" s="51">
        <f t="shared" si="4"/>
        <v>5344</v>
      </c>
      <c r="N28" s="55"/>
      <c r="O28" s="14"/>
      <c r="P28" s="19"/>
    </row>
    <row r="29" spans="1:16" ht="25.5">
      <c r="A29" s="83" t="s">
        <v>33</v>
      </c>
      <c r="B29" s="88" t="s">
        <v>47</v>
      </c>
      <c r="C29" s="89" t="str">
        <f ca="1" t="shared" si="2"/>
        <v>IMPERMEABILIZAÇÃO DE SUPERFÍCIE COM EMULSÃO ASFÁLTICA, 2 DEMÃOS AF_06/2018</v>
      </c>
      <c r="D29" s="7" t="s">
        <v>2</v>
      </c>
      <c r="E29" s="20">
        <v>23.49</v>
      </c>
      <c r="F29" s="50">
        <v>50.28</v>
      </c>
      <c r="G29" s="18">
        <v>0.24</v>
      </c>
      <c r="H29" s="34">
        <f t="shared" si="0"/>
        <v>62.3472</v>
      </c>
      <c r="I29" s="32">
        <v>18.71</v>
      </c>
      <c r="J29" s="31">
        <v>439.38</v>
      </c>
      <c r="K29" s="33">
        <f t="shared" si="3"/>
        <v>43.64304</v>
      </c>
      <c r="L29" s="52">
        <v>1025.22</v>
      </c>
      <c r="M29" s="51">
        <f t="shared" si="4"/>
        <v>1464.6</v>
      </c>
      <c r="N29" s="55"/>
      <c r="O29" s="14"/>
      <c r="P29" s="19"/>
    </row>
    <row r="30" spans="1:16" ht="13.5" thickBot="1">
      <c r="A30" s="160" t="s">
        <v>1</v>
      </c>
      <c r="B30" s="161"/>
      <c r="C30" s="161"/>
      <c r="D30" s="161"/>
      <c r="E30" s="161"/>
      <c r="F30" s="161"/>
      <c r="G30" s="161"/>
      <c r="H30" s="162"/>
      <c r="I30" s="152">
        <f>SUM(J17:J29)</f>
        <v>5149.468902</v>
      </c>
      <c r="J30" s="153"/>
      <c r="K30" s="167">
        <f>SUM(L17:L29)</f>
        <v>12015.381322399999</v>
      </c>
      <c r="L30" s="164"/>
      <c r="M30" s="119">
        <f>SUM(M17:M29)</f>
        <v>17164.850224399997</v>
      </c>
      <c r="N30" s="90"/>
      <c r="O30" s="14"/>
      <c r="P30" s="19"/>
    </row>
    <row r="31" spans="1:16" ht="14.25" thickBo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90"/>
      <c r="O31" s="14"/>
      <c r="P31" s="19"/>
    </row>
    <row r="32" spans="1:16" ht="13.5">
      <c r="A32" s="124"/>
      <c r="B32" s="187" t="s">
        <v>50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  <c r="N32" s="90"/>
      <c r="O32" s="14"/>
      <c r="P32" s="19"/>
    </row>
    <row r="33" spans="1:20" ht="63.75">
      <c r="A33" s="83" t="s">
        <v>187</v>
      </c>
      <c r="B33" s="88" t="s">
        <v>51</v>
      </c>
      <c r="C33" s="89" t="str">
        <f ca="1">IF($C33="S",REFERENCIA.Descricao,"(digite a descrição aqui)")</f>
        <v>ALVENARIA DE VEDAÇÃO DE BLOCOS  VAZADOS DE CONCRETO DE 14X19X29 CM (ESPESSURA 14 CM) E ARGAMASSA DE ASSENTAMENTO COM PREPARO MANUAL. AF_12/2021</v>
      </c>
      <c r="D33" s="101" t="s">
        <v>2</v>
      </c>
      <c r="E33" s="104" t="s">
        <v>141</v>
      </c>
      <c r="F33" s="108">
        <v>138.22</v>
      </c>
      <c r="G33" s="18">
        <v>0.24</v>
      </c>
      <c r="H33" s="34">
        <f t="shared" si="0"/>
        <v>171.3928</v>
      </c>
      <c r="I33" s="140">
        <f t="shared" si="1"/>
        <v>51.41784</v>
      </c>
      <c r="J33" s="141">
        <v>3123.07</v>
      </c>
      <c r="K33" s="33">
        <f>H33*0.7</f>
        <v>119.97495999999998</v>
      </c>
      <c r="L33" s="52">
        <v>7287.16</v>
      </c>
      <c r="M33" s="51">
        <f>L33+J33</f>
        <v>10410.23</v>
      </c>
      <c r="N33" s="90"/>
      <c r="O33" s="91"/>
      <c r="P33" s="92"/>
      <c r="Q33" s="93"/>
      <c r="R33" s="93"/>
      <c r="S33" s="93"/>
      <c r="T33" s="93"/>
    </row>
    <row r="34" spans="1:20" ht="13.5" thickBot="1">
      <c r="A34" s="160" t="s">
        <v>1</v>
      </c>
      <c r="B34" s="161"/>
      <c r="C34" s="161"/>
      <c r="D34" s="161"/>
      <c r="E34" s="161"/>
      <c r="F34" s="161"/>
      <c r="G34" s="161"/>
      <c r="H34" s="162"/>
      <c r="I34" s="152">
        <f>J33</f>
        <v>3123.07</v>
      </c>
      <c r="J34" s="153"/>
      <c r="K34" s="152">
        <f>L33</f>
        <v>7287.16</v>
      </c>
      <c r="L34" s="153"/>
      <c r="M34" s="119">
        <f>SUM(M33)</f>
        <v>10410.23</v>
      </c>
      <c r="N34" s="62"/>
      <c r="O34" s="91"/>
      <c r="P34" s="92"/>
      <c r="Q34" s="93"/>
      <c r="R34" s="93"/>
      <c r="S34" s="93"/>
      <c r="T34" s="93"/>
    </row>
    <row r="35" spans="1:20" ht="14.25" thickBo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62"/>
      <c r="O35" s="91"/>
      <c r="P35" s="92"/>
      <c r="Q35" s="93"/>
      <c r="R35" s="93"/>
      <c r="S35" s="93"/>
      <c r="T35" s="93"/>
    </row>
    <row r="36" spans="1:256" ht="12.75">
      <c r="A36" s="125"/>
      <c r="B36" s="235" t="s">
        <v>52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9"/>
      <c r="O36" s="94"/>
      <c r="P36" s="94"/>
      <c r="Q36" s="94"/>
      <c r="R36" s="94"/>
      <c r="S36" s="94"/>
      <c r="T36" s="94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</row>
    <row r="37" spans="1:256" ht="12.75">
      <c r="A37" s="127"/>
      <c r="B37" s="186" t="s">
        <v>53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234"/>
      <c r="N37" s="99"/>
      <c r="O37" s="94"/>
      <c r="P37" s="94"/>
      <c r="Q37" s="94"/>
      <c r="R37" s="94"/>
      <c r="S37" s="94"/>
      <c r="T37" s="94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256" ht="51">
      <c r="A38" s="151" t="s">
        <v>191</v>
      </c>
      <c r="B38" s="88" t="s">
        <v>43</v>
      </c>
      <c r="C38" s="89" t="str">
        <f aca="true" ca="1" t="shared" si="5" ref="C38:C44">IF($C38="S",REFERENCIA.Descricao,"(digite a descrição aqui)")</f>
        <v>ARMAÇÃO DE PILAR OU VIGA DE ESTRUTURA CONVENCIONAL DE CONCRETO ARMADO UTILIZANDO AÇO CA-60 DE 5,0 MM - MONTAGEM. AF_06/2022</v>
      </c>
      <c r="D38" s="101" t="s">
        <v>138</v>
      </c>
      <c r="E38" s="96">
        <v>46.15</v>
      </c>
      <c r="F38" s="107">
        <v>14.58</v>
      </c>
      <c r="G38" s="18">
        <v>0.24</v>
      </c>
      <c r="H38" s="34">
        <f aca="true" t="shared" si="6" ref="H38:H54">(F38*0.24)+F38</f>
        <v>18.0792</v>
      </c>
      <c r="I38" s="32">
        <f aca="true" t="shared" si="7" ref="I38:I53">H38*0.3</f>
        <v>5.42376</v>
      </c>
      <c r="J38" s="31">
        <v>250.32</v>
      </c>
      <c r="K38" s="33">
        <f aca="true" t="shared" si="8" ref="K38:K44">H38*0.7</f>
        <v>12.655439999999999</v>
      </c>
      <c r="L38" s="52">
        <v>584.07</v>
      </c>
      <c r="M38" s="51">
        <f aca="true" t="shared" si="9" ref="M38:M44">L38+J38</f>
        <v>834.3900000000001</v>
      </c>
      <c r="N38" s="87"/>
      <c r="O38" s="95"/>
      <c r="P38" s="95"/>
      <c r="Q38" s="95"/>
      <c r="R38" s="95"/>
      <c r="S38" s="95"/>
      <c r="T38" s="95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</row>
    <row r="39" spans="1:256" ht="51">
      <c r="A39" s="151" t="s">
        <v>189</v>
      </c>
      <c r="B39" s="88" t="s">
        <v>44</v>
      </c>
      <c r="C39" s="89" t="str">
        <f ca="1" t="shared" si="5"/>
        <v>ARMAÇÃO DE PILAR OU VIGA DE ESTRUTURA CONVENCIONAL DE CONCRETO ARMADO UTILIZANDO AÇO CA-50 DE 8,0 MM - MONTAGEM. AF_06/2022</v>
      </c>
      <c r="D39" s="101" t="s">
        <v>138</v>
      </c>
      <c r="E39" s="96">
        <v>56.88</v>
      </c>
      <c r="F39" s="107">
        <v>13.31</v>
      </c>
      <c r="G39" s="18">
        <v>0.24</v>
      </c>
      <c r="H39" s="34">
        <f t="shared" si="6"/>
        <v>16.5044</v>
      </c>
      <c r="I39" s="32">
        <f t="shared" si="7"/>
        <v>4.95132</v>
      </c>
      <c r="J39" s="31">
        <v>281.56</v>
      </c>
      <c r="K39" s="33">
        <f t="shared" si="8"/>
        <v>11.55308</v>
      </c>
      <c r="L39" s="52">
        <v>656.96</v>
      </c>
      <c r="M39" s="51">
        <f t="shared" si="9"/>
        <v>938.52</v>
      </c>
      <c r="N39" s="87"/>
      <c r="O39" s="95"/>
      <c r="P39" s="95"/>
      <c r="Q39" s="95"/>
      <c r="R39" s="95"/>
      <c r="S39" s="95"/>
      <c r="T39" s="95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</row>
    <row r="40" spans="1:256" ht="51">
      <c r="A40" s="151" t="s">
        <v>194</v>
      </c>
      <c r="B40" s="88" t="s">
        <v>40</v>
      </c>
      <c r="C40" s="89" t="str">
        <f ca="1" t="shared" si="5"/>
        <v>ARMAÇÃO DE PILAR OU VIGA DE ESTRUTURA CONVENCIONAL DE CONCRETO ARMADO UTILIZANDO AÇO CA-50 DE 10,0 MM - MONTAGEM. AF_06/2022</v>
      </c>
      <c r="D40" s="101" t="s">
        <v>138</v>
      </c>
      <c r="E40" s="96">
        <v>66.64</v>
      </c>
      <c r="F40" s="107">
        <v>11.97</v>
      </c>
      <c r="G40" s="18">
        <v>0.24</v>
      </c>
      <c r="H40" s="34">
        <f t="shared" si="6"/>
        <v>14.8428</v>
      </c>
      <c r="I40" s="32">
        <f t="shared" si="7"/>
        <v>4.45284</v>
      </c>
      <c r="J40" s="31">
        <v>296.68</v>
      </c>
      <c r="K40" s="33">
        <f t="shared" si="8"/>
        <v>10.38996</v>
      </c>
      <c r="L40" s="52">
        <v>692.26</v>
      </c>
      <c r="M40" s="51">
        <f t="shared" si="9"/>
        <v>988.94</v>
      </c>
      <c r="N40" s="87"/>
      <c r="O40" s="95"/>
      <c r="P40" s="95"/>
      <c r="Q40" s="95"/>
      <c r="R40" s="95"/>
      <c r="S40" s="95"/>
      <c r="T40" s="95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</row>
    <row r="41" spans="1:256" ht="51">
      <c r="A41" s="151" t="s">
        <v>195</v>
      </c>
      <c r="B41" s="88" t="s">
        <v>54</v>
      </c>
      <c r="C41" s="89" t="str">
        <f ca="1" t="shared" si="5"/>
        <v>MONTAGEM E DESMONTAGEM DE FÔRMA DE VIGA, ESCORAMENTO COM PONTALETE DE MADEIRA, PÉ-DIREITO SIMPLES, EM MADEIRA SERRADA, 4 UTILIZAÇÕES. AF_09/2020</v>
      </c>
      <c r="D41" s="101" t="s">
        <v>2</v>
      </c>
      <c r="E41" s="96">
        <v>20.13</v>
      </c>
      <c r="F41" s="107">
        <v>130</v>
      </c>
      <c r="G41" s="18">
        <v>0.24</v>
      </c>
      <c r="H41" s="34">
        <f t="shared" si="6"/>
        <v>161.2</v>
      </c>
      <c r="I41" s="32">
        <f t="shared" si="7"/>
        <v>48.35999999999999</v>
      </c>
      <c r="J41" s="31">
        <f>I41*E41</f>
        <v>973.4867999999998</v>
      </c>
      <c r="K41" s="33">
        <f t="shared" si="8"/>
        <v>112.83999999999999</v>
      </c>
      <c r="L41" s="52">
        <f>K41*E41</f>
        <v>2271.4691999999995</v>
      </c>
      <c r="M41" s="51">
        <f t="shared" si="9"/>
        <v>3244.955999999999</v>
      </c>
      <c r="N41" s="87"/>
      <c r="O41" s="95"/>
      <c r="P41" s="95"/>
      <c r="Q41" s="95"/>
      <c r="R41" s="95"/>
      <c r="S41" s="95"/>
      <c r="T41" s="95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</row>
    <row r="42" spans="1:256" ht="51">
      <c r="A42" s="151" t="s">
        <v>196</v>
      </c>
      <c r="B42" s="88" t="s">
        <v>55</v>
      </c>
      <c r="C42" s="89" t="str">
        <f ca="1" t="shared" si="5"/>
        <v>MONTAGEM E DESMONTAGEM DE FÔRMA DE PILARES RETANGULARES E ESTRUTURAS SIMILARES, PÉ-DIREITO SIMPLES, EM MADEIRA SERRADA, 4 UTILIZAÇÕES. AF_09/2020</v>
      </c>
      <c r="D42" s="101" t="s">
        <v>2</v>
      </c>
      <c r="E42" s="96">
        <v>9.72</v>
      </c>
      <c r="F42" s="107">
        <v>92.94</v>
      </c>
      <c r="G42" s="18">
        <v>0.24</v>
      </c>
      <c r="H42" s="34">
        <f t="shared" si="6"/>
        <v>115.2456</v>
      </c>
      <c r="I42" s="32">
        <v>34.58</v>
      </c>
      <c r="J42" s="31">
        <v>336.07</v>
      </c>
      <c r="K42" s="33">
        <f t="shared" si="8"/>
        <v>80.67191999999999</v>
      </c>
      <c r="L42" s="52">
        <v>784.16</v>
      </c>
      <c r="M42" s="51">
        <f t="shared" si="9"/>
        <v>1120.23</v>
      </c>
      <c r="N42" s="87"/>
      <c r="O42" s="95"/>
      <c r="P42" s="95"/>
      <c r="Q42" s="95"/>
      <c r="R42" s="95"/>
      <c r="S42" s="95"/>
      <c r="T42" s="95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</row>
    <row r="43" spans="1:256" ht="38.25">
      <c r="A43" s="151" t="s">
        <v>197</v>
      </c>
      <c r="B43" s="88" t="s">
        <v>56</v>
      </c>
      <c r="C43" s="89" t="str">
        <f ca="1" t="shared" si="5"/>
        <v>CONCRETAGEM DE PILARES, FCK = 25 MPA,  COM USO DE BALDES - LANÇAMENTO, ADENSAMENTO E ACABAMENTO. AF_02/2022</v>
      </c>
      <c r="D43" s="101" t="s">
        <v>13</v>
      </c>
      <c r="E43" s="96">
        <v>0.73</v>
      </c>
      <c r="F43" s="107">
        <v>918.53</v>
      </c>
      <c r="G43" s="18">
        <v>0.24</v>
      </c>
      <c r="H43" s="34">
        <f t="shared" si="6"/>
        <v>1138.9772</v>
      </c>
      <c r="I43" s="32">
        <f t="shared" si="7"/>
        <v>341.69316</v>
      </c>
      <c r="J43" s="31">
        <v>249.44</v>
      </c>
      <c r="K43" s="33">
        <v>797.29</v>
      </c>
      <c r="L43" s="52">
        <v>582.02</v>
      </c>
      <c r="M43" s="51">
        <f t="shared" si="9"/>
        <v>831.46</v>
      </c>
      <c r="N43" s="87"/>
      <c r="O43" s="95"/>
      <c r="P43" s="95"/>
      <c r="Q43" s="95"/>
      <c r="R43" s="95"/>
      <c r="S43" s="95"/>
      <c r="T43" s="95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</row>
    <row r="44" spans="1:256" ht="51">
      <c r="A44" s="151" t="s">
        <v>198</v>
      </c>
      <c r="B44" s="88" t="s">
        <v>41</v>
      </c>
      <c r="C44" s="89" t="str">
        <f ca="1" t="shared" si="5"/>
        <v>CONCRETO FCK = 20MPA, TRAÇO 1:2,7:3 (EM MASSA SECA DE CIMENTO/ AREIA MÉDIA/ BRITA 1) - PREPARO MECÂNICO COM BETONEIRA 400 L. AF_05/2021</v>
      </c>
      <c r="D44" s="101" t="s">
        <v>13</v>
      </c>
      <c r="E44" s="96">
        <v>1.51</v>
      </c>
      <c r="F44" s="107">
        <v>465.91</v>
      </c>
      <c r="G44" s="18">
        <v>0.24</v>
      </c>
      <c r="H44" s="34">
        <f t="shared" si="6"/>
        <v>577.7284</v>
      </c>
      <c r="I44" s="32">
        <f t="shared" si="7"/>
        <v>173.31851999999998</v>
      </c>
      <c r="J44" s="31">
        <f>I44*E44</f>
        <v>261.7109652</v>
      </c>
      <c r="K44" s="33">
        <f t="shared" si="8"/>
        <v>404.40987999999993</v>
      </c>
      <c r="L44" s="52">
        <f>K44*E44</f>
        <v>610.6589187999999</v>
      </c>
      <c r="M44" s="51">
        <f t="shared" si="9"/>
        <v>872.369884</v>
      </c>
      <c r="N44" s="87"/>
      <c r="O44" s="95"/>
      <c r="P44" s="95"/>
      <c r="Q44" s="95"/>
      <c r="R44" s="95"/>
      <c r="S44" s="95"/>
      <c r="T44" s="95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</row>
    <row r="45" spans="1:256" ht="13.5" thickBot="1">
      <c r="A45" s="171" t="s">
        <v>1</v>
      </c>
      <c r="B45" s="172"/>
      <c r="C45" s="172"/>
      <c r="D45" s="172"/>
      <c r="E45" s="172"/>
      <c r="F45" s="172"/>
      <c r="G45" s="172"/>
      <c r="H45" s="173"/>
      <c r="I45" s="170">
        <f>SUM(J38:J44)</f>
        <v>2649.2677651999998</v>
      </c>
      <c r="J45" s="170"/>
      <c r="K45" s="170">
        <f>SUM(L38:L44)</f>
        <v>6181.598118799999</v>
      </c>
      <c r="L45" s="170"/>
      <c r="M45" s="119">
        <f>SUM(M38:M44)</f>
        <v>8830.865884</v>
      </c>
      <c r="N45" s="87"/>
      <c r="O45" s="95"/>
      <c r="P45" s="95"/>
      <c r="Q45" s="95"/>
      <c r="R45" s="95"/>
      <c r="S45" s="95"/>
      <c r="T45" s="95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</row>
    <row r="46" spans="1:256" ht="13.5" customHeight="1" thickBo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87"/>
      <c r="O46" s="95"/>
      <c r="P46" s="95"/>
      <c r="Q46" s="95"/>
      <c r="R46" s="95"/>
      <c r="S46" s="95"/>
      <c r="T46" s="95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ht="13.5" thickBot="1">
      <c r="A47" s="241"/>
      <c r="B47" s="242"/>
      <c r="C47" s="232" t="s">
        <v>57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3"/>
      <c r="N47" s="87"/>
      <c r="O47" s="95"/>
      <c r="P47" s="95"/>
      <c r="Q47" s="95"/>
      <c r="R47" s="95"/>
      <c r="S47" s="95"/>
      <c r="T47" s="95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</row>
    <row r="48" spans="1:20" ht="63.75">
      <c r="A48" s="124" t="s">
        <v>199</v>
      </c>
      <c r="B48" s="128" t="s">
        <v>58</v>
      </c>
      <c r="C48" s="126" t="str">
        <f ca="1">IF($C48="S",REFERENCIA.Descricao,"(digite a descrição aqui)")</f>
        <v>LAJE PRÉ-MOLDADA UNIDIRECIONAL, BIAPOIADA, PARA FORRO, ENCHIMENTO EM CERÂMICA, VIGOTA CONVENCIONAL, ALTURA TOTAL DA LAJE (ENCHIMENTO+CAPA) = (8+3). AF_11/2020_PA</v>
      </c>
      <c r="D48" s="129" t="s">
        <v>2</v>
      </c>
      <c r="E48" s="129" t="s">
        <v>142</v>
      </c>
      <c r="F48" s="130" t="s">
        <v>175</v>
      </c>
      <c r="G48" s="131">
        <v>0.24</v>
      </c>
      <c r="H48" s="132">
        <f t="shared" si="6"/>
        <v>199.3548</v>
      </c>
      <c r="I48" s="133">
        <v>59.8</v>
      </c>
      <c r="J48" s="134">
        <v>1486.75</v>
      </c>
      <c r="K48" s="135">
        <f>H48*0.7</f>
        <v>139.54836</v>
      </c>
      <c r="L48" s="136">
        <v>3469.09</v>
      </c>
      <c r="M48" s="137">
        <f>L48+J48</f>
        <v>4955.84</v>
      </c>
      <c r="N48" s="90"/>
      <c r="O48" s="91"/>
      <c r="P48" s="92"/>
      <c r="Q48" s="93"/>
      <c r="R48" s="93"/>
      <c r="S48" s="93"/>
      <c r="T48" s="93"/>
    </row>
    <row r="49" spans="1:20" ht="13.5" thickBot="1">
      <c r="A49" s="160" t="s">
        <v>1</v>
      </c>
      <c r="B49" s="161"/>
      <c r="C49" s="161"/>
      <c r="D49" s="161"/>
      <c r="E49" s="161"/>
      <c r="F49" s="161"/>
      <c r="G49" s="161"/>
      <c r="H49" s="162"/>
      <c r="I49" s="167">
        <f>J48</f>
        <v>1486.75</v>
      </c>
      <c r="J49" s="164"/>
      <c r="K49" s="167">
        <f>L48</f>
        <v>3469.09</v>
      </c>
      <c r="L49" s="164"/>
      <c r="M49" s="119">
        <f>SUM(M48)</f>
        <v>4955.84</v>
      </c>
      <c r="N49" s="90"/>
      <c r="O49" s="91"/>
      <c r="P49" s="92"/>
      <c r="Q49" s="93"/>
      <c r="R49" s="93"/>
      <c r="S49" s="93"/>
      <c r="T49" s="93"/>
    </row>
    <row r="50" spans="1:20" ht="14.25" thickBot="1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90"/>
      <c r="O50" s="91"/>
      <c r="P50" s="92"/>
      <c r="Q50" s="93"/>
      <c r="R50" s="93"/>
      <c r="S50" s="93"/>
      <c r="T50" s="93"/>
    </row>
    <row r="51" spans="1:20" ht="13.5">
      <c r="A51" s="237"/>
      <c r="B51" s="238"/>
      <c r="C51" s="189" t="s">
        <v>59</v>
      </c>
      <c r="D51" s="189"/>
      <c r="E51" s="189"/>
      <c r="F51" s="189"/>
      <c r="G51" s="189"/>
      <c r="H51" s="189"/>
      <c r="I51" s="189"/>
      <c r="J51" s="189"/>
      <c r="K51" s="189"/>
      <c r="L51" s="189"/>
      <c r="M51" s="231"/>
      <c r="N51" s="90"/>
      <c r="O51" s="91"/>
      <c r="P51" s="92"/>
      <c r="Q51" s="93"/>
      <c r="R51" s="93"/>
      <c r="S51" s="93"/>
      <c r="T51" s="93"/>
    </row>
    <row r="52" spans="1:20" ht="76.5">
      <c r="A52" s="83" t="s">
        <v>200</v>
      </c>
      <c r="B52" s="88" t="s">
        <v>60</v>
      </c>
      <c r="C52" s="89" t="str">
        <f ca="1">IF($C52="S",REFERENCIA.Descricao,"(digite a descrição aqui)")</f>
        <v>FABRICAÇÃO E INSTALAÇÃO DE MEIA TESOURA DE MADEIRA NÃO APARELHADA, COM VÃO DE 5 M, PARA TELHA ONDULADA DE FIBROCIMENTO, ALUMÍNIO, PLÁSTICA OU TERMOACÚSTICA, INCLUSO IÇAMENTO. AF_07/2019</v>
      </c>
      <c r="D52" s="103" t="s">
        <v>139</v>
      </c>
      <c r="E52" s="103" t="s">
        <v>143</v>
      </c>
      <c r="F52" s="109" t="s">
        <v>176</v>
      </c>
      <c r="G52" s="18">
        <v>0.24</v>
      </c>
      <c r="H52" s="34">
        <f t="shared" si="6"/>
        <v>1427.6119999999999</v>
      </c>
      <c r="I52" s="32">
        <f t="shared" si="7"/>
        <v>428.2835999999999</v>
      </c>
      <c r="J52" s="31">
        <f>I52*E52</f>
        <v>2569.7015999999994</v>
      </c>
      <c r="K52" s="33">
        <f>H52*0.7</f>
        <v>999.3283999999999</v>
      </c>
      <c r="L52" s="52">
        <v>5995.96</v>
      </c>
      <c r="M52" s="51">
        <f>L52+J52</f>
        <v>8565.6616</v>
      </c>
      <c r="N52" s="90"/>
      <c r="O52" s="91"/>
      <c r="P52" s="92"/>
      <c r="Q52" s="93"/>
      <c r="R52" s="93"/>
      <c r="S52" s="93"/>
      <c r="T52" s="93"/>
    </row>
    <row r="53" spans="1:20" ht="51">
      <c r="A53" s="83" t="s">
        <v>188</v>
      </c>
      <c r="B53" s="88" t="s">
        <v>61</v>
      </c>
      <c r="C53" s="89" t="str">
        <f ca="1">IF($C53="S",REFERENCIA.Descricao,"(digite a descrição aqui)")</f>
        <v>TRAMA DE MADEIRA COMPOSTA POR TERÇAS PARA TELHADOS DE ATÉ 2 ÁGUAS PARA TELHA ESTRUTURAL DE FIBROCIMENTO, INCLUSO TRANSPORTE VERTICAL. AF_07/2019</v>
      </c>
      <c r="D53" s="103" t="s">
        <v>2</v>
      </c>
      <c r="E53" s="103" t="s">
        <v>144</v>
      </c>
      <c r="F53" s="102" t="s">
        <v>177</v>
      </c>
      <c r="G53" s="18">
        <v>0.24</v>
      </c>
      <c r="H53" s="34">
        <f t="shared" si="6"/>
        <v>15.661200000000001</v>
      </c>
      <c r="I53" s="32">
        <f t="shared" si="7"/>
        <v>4.69836</v>
      </c>
      <c r="J53" s="31">
        <v>119.94</v>
      </c>
      <c r="K53" s="33">
        <f>H53*0.7</f>
        <v>10.96284</v>
      </c>
      <c r="L53" s="52">
        <v>279.86</v>
      </c>
      <c r="M53" s="51">
        <f>L53+J53</f>
        <v>399.8</v>
      </c>
      <c r="N53" s="90"/>
      <c r="O53" s="91"/>
      <c r="P53" s="92"/>
      <c r="Q53" s="93"/>
      <c r="R53" s="93"/>
      <c r="S53" s="93"/>
      <c r="T53" s="93"/>
    </row>
    <row r="54" spans="1:20" ht="63.75">
      <c r="A54" s="83" t="s">
        <v>201</v>
      </c>
      <c r="B54" s="88" t="s">
        <v>62</v>
      </c>
      <c r="C54" s="89" t="str">
        <f ca="1">IF($C54="S",REFERENCIA.Descricao,"(digite a descrição aqui)")</f>
        <v>TELHAMENTO COM TELHA ONDULADA DE FIBROCIMENTO E = 6 MM, COM RECOBRIMENTO LATERAL DE 1 1/4 DE ONDA PARA TELHADO COM INCLINAÇÃO MÁXIMA DE 10°, COM ATÉ 2 ÁGUAS, INCLUSO IÇAMENTO. AF_07/2019</v>
      </c>
      <c r="D54" s="103" t="s">
        <v>2</v>
      </c>
      <c r="E54" s="103" t="s">
        <v>144</v>
      </c>
      <c r="F54" s="102" t="s">
        <v>178</v>
      </c>
      <c r="G54" s="18">
        <v>0.24</v>
      </c>
      <c r="H54" s="34">
        <f t="shared" si="6"/>
        <v>64.7156</v>
      </c>
      <c r="I54" s="32">
        <v>19.42</v>
      </c>
      <c r="J54" s="31">
        <v>495.69</v>
      </c>
      <c r="K54" s="33">
        <f>H54*0.7</f>
        <v>45.30091999999999</v>
      </c>
      <c r="L54" s="52">
        <v>1156.61</v>
      </c>
      <c r="M54" s="51">
        <f>L54+J54</f>
        <v>1652.3</v>
      </c>
      <c r="N54" s="90"/>
      <c r="O54" s="91"/>
      <c r="P54" s="92"/>
      <c r="Q54" s="93"/>
      <c r="R54" s="93"/>
      <c r="S54" s="93"/>
      <c r="T54" s="93"/>
    </row>
    <row r="55" spans="1:20" ht="13.5" thickBot="1">
      <c r="A55" s="160" t="s">
        <v>1</v>
      </c>
      <c r="B55" s="161"/>
      <c r="C55" s="161"/>
      <c r="D55" s="161"/>
      <c r="E55" s="161"/>
      <c r="F55" s="161"/>
      <c r="G55" s="161"/>
      <c r="H55" s="162"/>
      <c r="I55" s="152">
        <f>SUM(J52:J54)</f>
        <v>3185.3315999999995</v>
      </c>
      <c r="J55" s="153"/>
      <c r="K55" s="152">
        <f>SUM(L52:L54)</f>
        <v>7432.429999999999</v>
      </c>
      <c r="L55" s="153"/>
      <c r="M55" s="119">
        <f>SUM(M52:M54)</f>
        <v>10617.761599999998</v>
      </c>
      <c r="N55" s="90"/>
      <c r="O55" s="91"/>
      <c r="P55" s="92"/>
      <c r="Q55" s="93"/>
      <c r="R55" s="93"/>
      <c r="S55" s="93"/>
      <c r="T55" s="93"/>
    </row>
    <row r="56" spans="1:20" ht="14.25" thickBot="1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90"/>
      <c r="O56" s="91"/>
      <c r="P56" s="92"/>
      <c r="Q56" s="93"/>
      <c r="R56" s="93"/>
      <c r="S56" s="93"/>
      <c r="T56" s="93"/>
    </row>
    <row r="57" spans="1:20" ht="13.5">
      <c r="A57" s="237"/>
      <c r="B57" s="238"/>
      <c r="C57" s="189" t="s">
        <v>63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231"/>
      <c r="N57" s="90"/>
      <c r="O57" s="91"/>
      <c r="P57" s="92"/>
      <c r="Q57" s="93"/>
      <c r="R57" s="93"/>
      <c r="S57" s="93"/>
      <c r="T57" s="93"/>
    </row>
    <row r="58" spans="1:20" ht="13.5">
      <c r="A58" s="239"/>
      <c r="B58" s="240"/>
      <c r="C58" s="190" t="s">
        <v>64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1"/>
      <c r="N58" s="90"/>
      <c r="O58" s="91"/>
      <c r="P58" s="92"/>
      <c r="Q58" s="93"/>
      <c r="R58" s="93"/>
      <c r="S58" s="93"/>
      <c r="T58" s="93"/>
    </row>
    <row r="59" spans="1:20" ht="63.75">
      <c r="A59" s="138" t="s">
        <v>202</v>
      </c>
      <c r="B59" s="88" t="s">
        <v>65</v>
      </c>
      <c r="C59" s="89" t="str">
        <f ca="1">IF($C59="S",REFERENCIA.Descricao,"(digite a descrição aqui)")</f>
        <v>CHAPISCO APLICADO EM ALVENARIA (SEM PRESENÇA DE VÃOS) E ESTRUTURAS DE CONCRETO DE FACHADA, COM COLHER DE PEDREIRO.  ARGAMASSA TRAÇO 1:3 COM PREPARO MANUAL. AF_10/2022</v>
      </c>
      <c r="D59" s="103" t="s">
        <v>2</v>
      </c>
      <c r="E59" s="103" t="s">
        <v>141</v>
      </c>
      <c r="F59" s="105" t="s">
        <v>171</v>
      </c>
      <c r="G59" s="18">
        <v>0.24</v>
      </c>
      <c r="H59" s="34">
        <f aca="true" t="shared" si="10" ref="H59:H101">(F59*0.24)+F59</f>
        <v>8.6924</v>
      </c>
      <c r="I59" s="32">
        <f aca="true" t="shared" si="11" ref="I59:I100">H59*0.3</f>
        <v>2.6077199999999996</v>
      </c>
      <c r="J59" s="31">
        <v>158.35</v>
      </c>
      <c r="K59" s="33">
        <f>H59*0.7</f>
        <v>6.084679999999999</v>
      </c>
      <c r="L59" s="52">
        <v>369.48</v>
      </c>
      <c r="M59" s="51">
        <f>L59+J59</f>
        <v>527.83</v>
      </c>
      <c r="N59" s="90"/>
      <c r="O59" s="91"/>
      <c r="P59" s="92"/>
      <c r="Q59" s="93"/>
      <c r="R59" s="93"/>
      <c r="S59" s="93"/>
      <c r="T59" s="93"/>
    </row>
    <row r="60" spans="1:20" ht="89.25">
      <c r="A60" s="138" t="s">
        <v>203</v>
      </c>
      <c r="B60" s="88" t="s">
        <v>66</v>
      </c>
      <c r="C60" s="89" t="str">
        <f ca="1">IF($C60="S",REFERENCIA.Descricao,"(digite a descrição aqui)")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D60" s="103" t="s">
        <v>2</v>
      </c>
      <c r="E60" s="103" t="s">
        <v>141</v>
      </c>
      <c r="F60" s="105">
        <v>35.78</v>
      </c>
      <c r="G60" s="18">
        <v>0.24</v>
      </c>
      <c r="H60" s="34">
        <f t="shared" si="10"/>
        <v>44.3672</v>
      </c>
      <c r="I60" s="32">
        <f t="shared" si="11"/>
        <v>13.310159999999998</v>
      </c>
      <c r="J60" s="31">
        <v>808.51</v>
      </c>
      <c r="K60" s="33">
        <f>H60*0.7</f>
        <v>31.057039999999997</v>
      </c>
      <c r="L60" s="52">
        <v>1886.52</v>
      </c>
      <c r="M60" s="51">
        <f>L60+J60</f>
        <v>2695.0299999999997</v>
      </c>
      <c r="N60" s="90"/>
      <c r="O60" s="91"/>
      <c r="P60" s="92"/>
      <c r="Q60" s="93"/>
      <c r="R60" s="93"/>
      <c r="S60" s="93"/>
      <c r="T60" s="93"/>
    </row>
    <row r="61" spans="1:20" ht="13.5">
      <c r="A61" s="83" t="s">
        <v>204</v>
      </c>
      <c r="B61" s="88" t="s">
        <v>67</v>
      </c>
      <c r="C61" s="89" t="str">
        <f ca="1">IF($C61="S",REFERENCIA.Descricao,"(digite a descrição aqui)")</f>
        <v>REVESTIMENTO PEDRA PORTUGUESA</v>
      </c>
      <c r="D61" s="103" t="s">
        <v>2</v>
      </c>
      <c r="E61" s="103" t="s">
        <v>145</v>
      </c>
      <c r="F61" s="105">
        <v>200.62</v>
      </c>
      <c r="G61" s="18">
        <v>0.24</v>
      </c>
      <c r="H61" s="34">
        <f t="shared" si="10"/>
        <v>248.7688</v>
      </c>
      <c r="I61" s="32">
        <f t="shared" si="11"/>
        <v>74.63064</v>
      </c>
      <c r="J61" s="31">
        <v>1331.42</v>
      </c>
      <c r="K61" s="33">
        <f>H61*0.7</f>
        <v>174.13816</v>
      </c>
      <c r="L61" s="52">
        <v>3106.64</v>
      </c>
      <c r="M61" s="51">
        <f>L61+J61</f>
        <v>4438.0599999999995</v>
      </c>
      <c r="N61" s="90"/>
      <c r="O61" s="91"/>
      <c r="P61" s="92"/>
      <c r="Q61" s="93"/>
      <c r="R61" s="93"/>
      <c r="S61" s="93"/>
      <c r="T61" s="93"/>
    </row>
    <row r="62" spans="1:20" ht="38.25">
      <c r="A62" s="83" t="s">
        <v>190</v>
      </c>
      <c r="B62" s="88" t="s">
        <v>68</v>
      </c>
      <c r="C62" s="89" t="str">
        <f ca="1">IF($C62="S",REFERENCIA.Descricao,"(digite a descrição aqui)")</f>
        <v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62" s="103" t="s">
        <v>2</v>
      </c>
      <c r="E62" s="103" t="s">
        <v>146</v>
      </c>
      <c r="F62" s="105">
        <v>250</v>
      </c>
      <c r="G62" s="18">
        <v>0.24</v>
      </c>
      <c r="H62" s="34">
        <f t="shared" si="10"/>
        <v>310</v>
      </c>
      <c r="I62" s="32">
        <f t="shared" si="11"/>
        <v>93</v>
      </c>
      <c r="J62" s="31">
        <f>I62*E62</f>
        <v>156.23999999999998</v>
      </c>
      <c r="K62" s="33">
        <f>H62*0.7</f>
        <v>217</v>
      </c>
      <c r="L62" s="52">
        <f>K62*E62</f>
        <v>364.56</v>
      </c>
      <c r="M62" s="51">
        <f>L62+J62</f>
        <v>520.8</v>
      </c>
      <c r="N62" s="90"/>
      <c r="O62" s="91"/>
      <c r="P62" s="92"/>
      <c r="Q62" s="93"/>
      <c r="R62" s="93"/>
      <c r="S62" s="93"/>
      <c r="T62" s="93"/>
    </row>
    <row r="63" spans="1:20" ht="13.5">
      <c r="A63" s="239"/>
      <c r="B63" s="240"/>
      <c r="C63" s="190" t="s">
        <v>69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1"/>
      <c r="N63" s="90"/>
      <c r="O63" s="91"/>
      <c r="P63" s="92"/>
      <c r="Q63" s="93"/>
      <c r="R63" s="93"/>
      <c r="S63" s="93"/>
      <c r="T63" s="93"/>
    </row>
    <row r="64" spans="1:20" ht="51">
      <c r="A64" s="83" t="s">
        <v>205</v>
      </c>
      <c r="B64" s="88" t="s">
        <v>70</v>
      </c>
      <c r="C64" s="89" t="str">
        <f ca="1">IF($C64="S",REFERENCIA.Descricao,"(digite a descrição aqui)")</f>
        <v>CHAPISCO APLICADO EM ALVENARIAS E ESTRUTURAS DE CONCRETO INTERNAS, COM COLHER DE PEDREIRO.  ARGAMASSA TRAÇO 1:3 COM PREPARO MANUAL. AF_10/2022</v>
      </c>
      <c r="D64" s="103" t="s">
        <v>2</v>
      </c>
      <c r="E64" s="103" t="s">
        <v>141</v>
      </c>
      <c r="F64" s="105" t="s">
        <v>172</v>
      </c>
      <c r="G64" s="18">
        <v>0.24</v>
      </c>
      <c r="H64" s="34">
        <f t="shared" si="10"/>
        <v>5.852799999999999</v>
      </c>
      <c r="I64" s="32">
        <v>1.75</v>
      </c>
      <c r="J64" s="31">
        <v>106.6</v>
      </c>
      <c r="K64" s="33">
        <f>H64*0.7</f>
        <v>4.096959999999999</v>
      </c>
      <c r="L64" s="52">
        <v>248.73</v>
      </c>
      <c r="M64" s="51">
        <f>L64+J64</f>
        <v>355.33</v>
      </c>
      <c r="N64" s="90"/>
      <c r="O64" s="91"/>
      <c r="P64" s="92"/>
      <c r="Q64" s="93"/>
      <c r="R64" s="93"/>
      <c r="S64" s="93"/>
      <c r="T64" s="93"/>
    </row>
    <row r="65" spans="1:20" ht="89.25">
      <c r="A65" s="83" t="s">
        <v>206</v>
      </c>
      <c r="B65" s="88" t="s">
        <v>71</v>
      </c>
      <c r="C65" s="89" t="str">
        <f ca="1">IF($C65="S",REFERENCIA.Descricao,"(digite a descrição aqui)")</f>
        <v>EMBOÇO, PARA RECEBIMENTO DE CERÂMICA, EM ARGAMASSA TRAÇO 1:2:8, PREPARO MECÂNICO COM BETONEIRA 400L, APLICADO MANUALMENTE EM FACES INTERNAS DE PAREDES, PARA AMBIENTE COM ÁREA MENOR QUE 5M2, ESPESSURA DE 20MM, COM EXECUÇÃO DE TALISCAS. AF_06/2014</v>
      </c>
      <c r="D65" s="103" t="s">
        <v>2</v>
      </c>
      <c r="E65" s="103" t="s">
        <v>141</v>
      </c>
      <c r="F65" s="105">
        <v>39.26</v>
      </c>
      <c r="G65" s="18">
        <v>0.24</v>
      </c>
      <c r="H65" s="34">
        <f t="shared" si="10"/>
        <v>48.6824</v>
      </c>
      <c r="I65" s="32">
        <f t="shared" si="11"/>
        <v>14.60472</v>
      </c>
      <c r="J65" s="31">
        <v>887.05</v>
      </c>
      <c r="K65" s="33">
        <f>H65*0.7</f>
        <v>34.07768</v>
      </c>
      <c r="L65" s="52">
        <v>2069.77</v>
      </c>
      <c r="M65" s="51">
        <f>L65+J65</f>
        <v>2956.8199999999997</v>
      </c>
      <c r="N65" s="90"/>
      <c r="O65" s="91"/>
      <c r="P65" s="92"/>
      <c r="Q65" s="93"/>
      <c r="R65" s="93"/>
      <c r="S65" s="93"/>
      <c r="T65" s="93"/>
    </row>
    <row r="66" spans="1:20" ht="63.75">
      <c r="A66" s="83" t="s">
        <v>207</v>
      </c>
      <c r="B66" s="88" t="s">
        <v>72</v>
      </c>
      <c r="C66" s="89" t="str">
        <f ca="1">IF($C66="S",REFERENCIA.Descricao,"(digite a descrição aqui)")</f>
        <v>REVESTIMENTO CERÂMICO PARA PAREDES INTERNAS COM PLACAS TIPO ESMALTADA EXTRA  DE DIMENSÕES 33X45 CM APLICADAS NA ALTURA INTEIRA DAS PAREDES. AF_02/2023_PE</v>
      </c>
      <c r="D66" s="103" t="s">
        <v>2</v>
      </c>
      <c r="E66" s="103" t="s">
        <v>147</v>
      </c>
      <c r="F66" s="105">
        <v>64.87</v>
      </c>
      <c r="G66" s="18">
        <v>0.24</v>
      </c>
      <c r="H66" s="34">
        <f t="shared" si="10"/>
        <v>80.4388</v>
      </c>
      <c r="I66" s="32">
        <f t="shared" si="11"/>
        <v>24.13164</v>
      </c>
      <c r="J66" s="31">
        <v>643.6</v>
      </c>
      <c r="K66" s="33">
        <f>H66*0.7</f>
        <v>56.307159999999996</v>
      </c>
      <c r="L66" s="52">
        <v>1501.73</v>
      </c>
      <c r="M66" s="51">
        <f>L66+J66</f>
        <v>2145.33</v>
      </c>
      <c r="N66" s="90"/>
      <c r="O66" s="91"/>
      <c r="P66" s="92"/>
      <c r="Q66" s="93"/>
      <c r="R66" s="93"/>
      <c r="S66" s="93"/>
      <c r="T66" s="93"/>
    </row>
    <row r="67" spans="1:20" ht="13.5" thickBot="1">
      <c r="A67" s="160" t="s">
        <v>1</v>
      </c>
      <c r="B67" s="161"/>
      <c r="C67" s="161"/>
      <c r="D67" s="161"/>
      <c r="E67" s="161"/>
      <c r="F67" s="161"/>
      <c r="G67" s="161"/>
      <c r="H67" s="162"/>
      <c r="I67" s="152">
        <f>SUM(J59:J66)</f>
        <v>4091.77</v>
      </c>
      <c r="J67" s="153"/>
      <c r="K67" s="152">
        <f>SUM(L59:L66)</f>
        <v>9547.429999999998</v>
      </c>
      <c r="L67" s="153"/>
      <c r="M67" s="119">
        <f>SUM(M59:N66)</f>
        <v>13639.199999999999</v>
      </c>
      <c r="N67" s="90"/>
      <c r="O67" s="91"/>
      <c r="P67" s="92"/>
      <c r="Q67" s="93"/>
      <c r="R67" s="93"/>
      <c r="S67" s="93"/>
      <c r="T67" s="93"/>
    </row>
    <row r="68" spans="1:20" ht="14.25" thickBot="1">
      <c r="A68" s="168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90"/>
      <c r="O68" s="91"/>
      <c r="P68" s="92"/>
      <c r="Q68" s="93"/>
      <c r="R68" s="93"/>
      <c r="S68" s="93"/>
      <c r="T68" s="93"/>
    </row>
    <row r="69" spans="1:20" ht="13.5">
      <c r="A69" s="237"/>
      <c r="B69" s="238"/>
      <c r="C69" s="189" t="s">
        <v>73</v>
      </c>
      <c r="D69" s="189"/>
      <c r="E69" s="189"/>
      <c r="F69" s="189"/>
      <c r="G69" s="189"/>
      <c r="H69" s="189"/>
      <c r="I69" s="189"/>
      <c r="J69" s="189"/>
      <c r="K69" s="189"/>
      <c r="L69" s="189"/>
      <c r="M69" s="231"/>
      <c r="N69" s="90"/>
      <c r="O69" s="91"/>
      <c r="P69" s="92"/>
      <c r="Q69" s="93"/>
      <c r="R69" s="93"/>
      <c r="S69" s="93"/>
      <c r="T69" s="93"/>
    </row>
    <row r="70" spans="1:20" ht="25.5">
      <c r="A70" s="83" t="s">
        <v>208</v>
      </c>
      <c r="B70" s="88" t="s">
        <v>74</v>
      </c>
      <c r="C70" s="89" t="str">
        <f ca="1">IF($C70="S",REFERENCIA.Descricao,"(digite a descrição aqui)")</f>
        <v>REATERRO MANUAL APILOADO COM SOQUETE. AF_10/2017</v>
      </c>
      <c r="D70" s="103" t="s">
        <v>13</v>
      </c>
      <c r="E70" s="103" t="s">
        <v>148</v>
      </c>
      <c r="F70" s="105" t="s">
        <v>173</v>
      </c>
      <c r="G70" s="18">
        <v>0.24</v>
      </c>
      <c r="H70" s="34">
        <f t="shared" si="10"/>
        <v>63.351600000000005</v>
      </c>
      <c r="I70" s="32">
        <v>19</v>
      </c>
      <c r="J70" s="31">
        <v>311.68</v>
      </c>
      <c r="K70" s="33">
        <f>H70*0.7</f>
        <v>44.34612</v>
      </c>
      <c r="L70" s="52">
        <v>727.26</v>
      </c>
      <c r="M70" s="51">
        <f>L70+J70</f>
        <v>1038.94</v>
      </c>
      <c r="N70" s="90"/>
      <c r="O70" s="91"/>
      <c r="P70" s="92"/>
      <c r="Q70" s="93"/>
      <c r="R70" s="93"/>
      <c r="S70" s="93"/>
      <c r="T70" s="93"/>
    </row>
    <row r="71" spans="1:20" ht="25.5">
      <c r="A71" s="83" t="s">
        <v>209</v>
      </c>
      <c r="B71" s="88" t="s">
        <v>75</v>
      </c>
      <c r="C71" s="89" t="str">
        <f ca="1">IF($C71="S",REFERENCIA.Descricao,"(digite a descrição aqui)")</f>
        <v>PEDRA BRITADA GRADUADA, CLASSIFICADA (POSTO PEDREIRA/FORNECEDOR, SEM FRETE)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71" s="103" t="s">
        <v>13</v>
      </c>
      <c r="E71" s="103" t="s">
        <v>149</v>
      </c>
      <c r="F71" s="105">
        <v>71.12</v>
      </c>
      <c r="G71" s="18">
        <v>0.24</v>
      </c>
      <c r="H71" s="34">
        <f t="shared" si="10"/>
        <v>88.1888</v>
      </c>
      <c r="I71" s="32">
        <f t="shared" si="11"/>
        <v>26.45664</v>
      </c>
      <c r="J71" s="31">
        <f>I71*E71</f>
        <v>27.2503392</v>
      </c>
      <c r="K71" s="33">
        <f>H71*0.7</f>
        <v>61.73215999999999</v>
      </c>
      <c r="L71" s="52">
        <v>63.59</v>
      </c>
      <c r="M71" s="51">
        <f>L71+J71</f>
        <v>90.8403392</v>
      </c>
      <c r="N71" s="90"/>
      <c r="O71" s="91"/>
      <c r="P71" s="92"/>
      <c r="Q71" s="93"/>
      <c r="R71" s="93"/>
      <c r="S71" s="93"/>
      <c r="T71" s="93"/>
    </row>
    <row r="72" spans="1:20" ht="63.75">
      <c r="A72" s="83" t="s">
        <v>210</v>
      </c>
      <c r="B72" s="88" t="s">
        <v>76</v>
      </c>
      <c r="C72" s="89" t="str">
        <f ca="1">IF($C72="S",REFERENCIA.Descricao,"(digite a descrição aqui)")</f>
        <v>CONTRAPISO ACÚSTICO EM ARGAMASSA TRAÇO 1:4 (CIMENTO E AREIA), PREPARO MECÂNICO COM BETONEIRA 400L, APLICADO EM ÁREAS SECAS, ACABAMENTO NÃO REFORÇADO, ESPESSURA 5CM. AF_07/2021</v>
      </c>
      <c r="D72" s="103" t="s">
        <v>2</v>
      </c>
      <c r="E72" s="103" t="s">
        <v>150</v>
      </c>
      <c r="F72" s="105">
        <v>76.12</v>
      </c>
      <c r="G72" s="18">
        <v>0.24</v>
      </c>
      <c r="H72" s="34">
        <f t="shared" si="10"/>
        <v>94.3888</v>
      </c>
      <c r="I72" s="32">
        <f t="shared" si="11"/>
        <v>28.31664</v>
      </c>
      <c r="J72" s="31">
        <f>I72*E72</f>
        <v>11.609822399999999</v>
      </c>
      <c r="K72" s="33">
        <f>H72*0.7</f>
        <v>66.07216</v>
      </c>
      <c r="L72" s="52">
        <f>K72*E72</f>
        <v>27.089585599999996</v>
      </c>
      <c r="M72" s="51">
        <f>L72+J72</f>
        <v>38.69940799999999</v>
      </c>
      <c r="N72" s="90"/>
      <c r="O72" s="91"/>
      <c r="P72" s="92"/>
      <c r="Q72" s="93"/>
      <c r="R72" s="93"/>
      <c r="S72" s="93"/>
      <c r="T72" s="93"/>
    </row>
    <row r="73" spans="1:20" ht="51">
      <c r="A73" s="83" t="s">
        <v>211</v>
      </c>
      <c r="B73" s="88" t="s">
        <v>77</v>
      </c>
      <c r="C73" s="89" t="str">
        <f ca="1">IF($C73="S",REFERENCIA.Descricao,"(digite a descrição aqui)")</f>
        <v>REVESTIMENTO CERÂMICO PARA PISO COM PLACAS TIPO PORCELANATO DE DIMENSÕES 80X80 CM APLICADA EM AMBIENTES DE ÁREA MENOR QUE 5 M². AF_02/2023_PE</v>
      </c>
      <c r="D73" s="103" t="s">
        <v>2</v>
      </c>
      <c r="E73" s="103" t="s">
        <v>151</v>
      </c>
      <c r="F73" s="105">
        <v>164.02</v>
      </c>
      <c r="G73" s="18">
        <v>0.24</v>
      </c>
      <c r="H73" s="34">
        <f t="shared" si="10"/>
        <v>203.3848</v>
      </c>
      <c r="I73" s="32">
        <v>61.01</v>
      </c>
      <c r="J73" s="31">
        <v>1250.79</v>
      </c>
      <c r="K73" s="143">
        <f>H73*0.7</f>
        <v>142.36936</v>
      </c>
      <c r="L73" s="144">
        <v>2918.5</v>
      </c>
      <c r="M73" s="51">
        <f>L73+J73</f>
        <v>4169.29</v>
      </c>
      <c r="N73" s="90"/>
      <c r="O73" s="91"/>
      <c r="P73" s="92"/>
      <c r="Q73" s="93"/>
      <c r="R73" s="93"/>
      <c r="S73" s="93"/>
      <c r="T73" s="93"/>
    </row>
    <row r="74" spans="1:20" ht="13.5" thickBot="1">
      <c r="A74" s="160" t="s">
        <v>1</v>
      </c>
      <c r="B74" s="161"/>
      <c r="C74" s="161"/>
      <c r="D74" s="161"/>
      <c r="E74" s="161"/>
      <c r="F74" s="161"/>
      <c r="G74" s="161"/>
      <c r="H74" s="162"/>
      <c r="I74" s="152">
        <f>SUM(J70:J73)</f>
        <v>1601.3301615999999</v>
      </c>
      <c r="J74" s="153"/>
      <c r="K74" s="152">
        <f>SUM(L70:L73)</f>
        <v>3736.4395856</v>
      </c>
      <c r="L74" s="153"/>
      <c r="M74" s="142">
        <f>SUM(M70:M73)</f>
        <v>5337.7697472</v>
      </c>
      <c r="N74" s="90"/>
      <c r="O74" s="91"/>
      <c r="P74" s="92"/>
      <c r="Q74" s="93"/>
      <c r="R74" s="93"/>
      <c r="S74" s="93"/>
      <c r="T74" s="93"/>
    </row>
    <row r="75" spans="1:20" ht="14.25" thickBot="1">
      <c r="A75" s="168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90"/>
      <c r="O75" s="91"/>
      <c r="P75" s="92"/>
      <c r="Q75" s="93"/>
      <c r="R75" s="93"/>
      <c r="S75" s="93"/>
      <c r="T75" s="93"/>
    </row>
    <row r="76" spans="1:20" ht="13.5">
      <c r="A76" s="237"/>
      <c r="B76" s="238"/>
      <c r="C76" s="189" t="s">
        <v>78</v>
      </c>
      <c r="D76" s="189"/>
      <c r="E76" s="189"/>
      <c r="F76" s="189"/>
      <c r="G76" s="189"/>
      <c r="H76" s="189"/>
      <c r="I76" s="189"/>
      <c r="J76" s="189"/>
      <c r="K76" s="189"/>
      <c r="L76" s="189"/>
      <c r="M76" s="231"/>
      <c r="N76" s="90"/>
      <c r="O76" s="91"/>
      <c r="P76" s="92"/>
      <c r="Q76" s="93"/>
      <c r="R76" s="93"/>
      <c r="S76" s="93"/>
      <c r="T76" s="93"/>
    </row>
    <row r="77" spans="1:20" ht="89.25">
      <c r="A77" s="83" t="s">
        <v>212</v>
      </c>
      <c r="B77" s="88" t="s">
        <v>79</v>
      </c>
      <c r="C77" s="89" t="str">
        <f aca="true" ca="1" t="shared" si="12" ref="C77:C82">IF($C77="S",REFERENCIA.Descricao,"(digite a descrição aqui)")</f>
        <v>KIT DE PORTA DE MADEIRA PARA VERNIZ, SEMI-OCA (LEVE OU MÉDIA), PADRÃO MÉDIO, 80X210CM, ESPESSURA DE 3,5CM, ITENS INCLUSOS: DOBRADIÇAS, MONTAGEM E INSTALAÇÃO DE BATENTE, FECHADURA COM EXECUÇÃO DO FURO - FORNECIMENTO E INSTALAÇÃO. AF_12/2019</v>
      </c>
      <c r="D77" s="103" t="s">
        <v>139</v>
      </c>
      <c r="E77" s="103" t="s">
        <v>152</v>
      </c>
      <c r="F77" s="105">
        <v>1420.37</v>
      </c>
      <c r="G77" s="18">
        <v>0.24</v>
      </c>
      <c r="H77" s="34">
        <f t="shared" si="10"/>
        <v>1761.2587999999998</v>
      </c>
      <c r="I77" s="32">
        <f t="shared" si="11"/>
        <v>528.3776399999999</v>
      </c>
      <c r="J77" s="31">
        <f>I77*E77</f>
        <v>1056.7552799999999</v>
      </c>
      <c r="K77" s="33">
        <f aca="true" t="shared" si="13" ref="K77:K82">H77*0.7</f>
        <v>1232.88116</v>
      </c>
      <c r="L77" s="52">
        <f>K77*E77</f>
        <v>2465.76232</v>
      </c>
      <c r="M77" s="51">
        <f aca="true" t="shared" si="14" ref="M77:M82">L77+J77</f>
        <v>3522.5175999999997</v>
      </c>
      <c r="N77" s="90"/>
      <c r="O77" s="91"/>
      <c r="P77" s="92"/>
      <c r="Q77" s="93"/>
      <c r="R77" s="93"/>
      <c r="S77" s="93"/>
      <c r="T77" s="93"/>
    </row>
    <row r="78" spans="1:20" ht="89.25">
      <c r="A78" s="83" t="s">
        <v>213</v>
      </c>
      <c r="B78" s="88" t="s">
        <v>80</v>
      </c>
      <c r="C78" s="89" t="str">
        <f ca="1" t="shared" si="12"/>
        <v>KIT DE PORTA DE MADEIRA PARA VERNIZ, SEMI-OCA (LEVE OU MÉDIA), PADRÃO MÉDIO, 90X210CM, ESPESSURA DE 3,5CM, ITENS INCLUSOS: DOBRADIÇAS, MONTAGEM E INSTALAÇÃO DE BATENTE, FECHADURA COM EXECUÇÃO DO FURO - FORNECIMENTO E INSTALAÇÃO. AF_12/2019</v>
      </c>
      <c r="D78" s="103" t="s">
        <v>139</v>
      </c>
      <c r="E78" s="103" t="s">
        <v>152</v>
      </c>
      <c r="F78" s="105">
        <v>1482.36</v>
      </c>
      <c r="G78" s="18">
        <v>0.24</v>
      </c>
      <c r="H78" s="34">
        <f t="shared" si="10"/>
        <v>1838.1263999999999</v>
      </c>
      <c r="I78" s="32">
        <f t="shared" si="11"/>
        <v>551.43792</v>
      </c>
      <c r="J78" s="31">
        <f>I78*E78</f>
        <v>1102.87584</v>
      </c>
      <c r="K78" s="33">
        <f t="shared" si="13"/>
        <v>1286.6884799999998</v>
      </c>
      <c r="L78" s="52">
        <v>2573.38</v>
      </c>
      <c r="M78" s="51">
        <f t="shared" si="14"/>
        <v>3676.25584</v>
      </c>
      <c r="N78" s="90"/>
      <c r="O78" s="91"/>
      <c r="P78" s="92"/>
      <c r="Q78" s="93"/>
      <c r="R78" s="93"/>
      <c r="S78" s="93"/>
      <c r="T78" s="93"/>
    </row>
    <row r="79" spans="1:20" ht="51">
      <c r="A79" s="83" t="s">
        <v>214</v>
      </c>
      <c r="B79" s="88" t="s">
        <v>81</v>
      </c>
      <c r="C79" s="89" t="str">
        <f ca="1" t="shared" si="12"/>
        <v>FECHADURA DE EMBUTIR PARA PORTAS INTERNAS, COMPLETA, ACABAMENTO PADRÃO MÉDIO, COM EXECUÇÃO DE FURO - FORNECIMENTO E INSTALAÇÃO. AF_12/2019</v>
      </c>
      <c r="D79" s="103" t="s">
        <v>139</v>
      </c>
      <c r="E79" s="103" t="s">
        <v>153</v>
      </c>
      <c r="F79" s="105">
        <v>163.77</v>
      </c>
      <c r="G79" s="18">
        <v>0.24</v>
      </c>
      <c r="H79" s="34">
        <f t="shared" si="10"/>
        <v>203.0748</v>
      </c>
      <c r="I79" s="32">
        <f t="shared" si="11"/>
        <v>60.92244</v>
      </c>
      <c r="J79" s="31">
        <f>I79*E79</f>
        <v>243.68976</v>
      </c>
      <c r="K79" s="33">
        <v>142.15</v>
      </c>
      <c r="L79" s="52">
        <v>568.59</v>
      </c>
      <c r="M79" s="51">
        <f t="shared" si="14"/>
        <v>812.27976</v>
      </c>
      <c r="N79" s="90"/>
      <c r="O79" s="91"/>
      <c r="P79" s="92"/>
      <c r="Q79" s="93"/>
      <c r="R79" s="93"/>
      <c r="S79" s="93"/>
      <c r="T79" s="93"/>
    </row>
    <row r="80" spans="1:20" ht="38.25">
      <c r="A80" s="83" t="s">
        <v>215</v>
      </c>
      <c r="B80" s="88" t="s">
        <v>82</v>
      </c>
      <c r="C80" s="89" t="str">
        <f ca="1" t="shared" si="12"/>
        <v>ALIZAR DE 5X1,5CM PARA PORTA FIXADO COM PREGOS, PADRÃO MÉDIO - FORNECIMENTO E INSTALAÇÃO. AF_12/2019</v>
      </c>
      <c r="D80" s="103" t="s">
        <v>140</v>
      </c>
      <c r="E80" s="103" t="s">
        <v>154</v>
      </c>
      <c r="F80" s="105">
        <v>17.28</v>
      </c>
      <c r="G80" s="18">
        <v>0.24</v>
      </c>
      <c r="H80" s="34">
        <f t="shared" si="10"/>
        <v>21.4272</v>
      </c>
      <c r="I80" s="32">
        <f t="shared" si="11"/>
        <v>6.428159999999999</v>
      </c>
      <c r="J80" s="31">
        <v>259.73</v>
      </c>
      <c r="K80" s="33">
        <f t="shared" si="13"/>
        <v>14.999039999999999</v>
      </c>
      <c r="L80" s="52">
        <v>606.04</v>
      </c>
      <c r="M80" s="51">
        <f t="shared" si="14"/>
        <v>865.77</v>
      </c>
      <c r="N80" s="90"/>
      <c r="O80" s="91"/>
      <c r="P80" s="92"/>
      <c r="Q80" s="93"/>
      <c r="R80" s="93"/>
      <c r="S80" s="93"/>
      <c r="T80" s="93"/>
    </row>
    <row r="81" spans="1:20" ht="51">
      <c r="A81" s="83" t="s">
        <v>216</v>
      </c>
      <c r="B81" s="88" t="s">
        <v>83</v>
      </c>
      <c r="C81" s="89" t="str">
        <f ca="1" t="shared" si="12"/>
        <v>JANELA DE ALUMÍNIO TIPO MAXIM-AR, COM VIDROS, BATENTE E FERRAGENS. EXCLUSIVE ALIZAR, ACABAMENTO E CONTRAMARCO. FORNECIMENTO E INSTALAÇÃO. AF_12/2019</v>
      </c>
      <c r="D81" s="103" t="s">
        <v>2</v>
      </c>
      <c r="E81" s="103" t="s">
        <v>155</v>
      </c>
      <c r="F81" s="105">
        <v>798.89</v>
      </c>
      <c r="G81" s="18">
        <v>0.24</v>
      </c>
      <c r="H81" s="34">
        <f t="shared" si="10"/>
        <v>990.6236</v>
      </c>
      <c r="I81" s="32">
        <v>297.19</v>
      </c>
      <c r="J81" s="31">
        <f>I81*E81</f>
        <v>475.504</v>
      </c>
      <c r="K81" s="33">
        <v>693.43</v>
      </c>
      <c r="L81" s="52">
        <v>1109.49</v>
      </c>
      <c r="M81" s="51">
        <f t="shared" si="14"/>
        <v>1584.9940000000001</v>
      </c>
      <c r="N81" s="90"/>
      <c r="O81" s="91"/>
      <c r="P81" s="92"/>
      <c r="Q81" s="93"/>
      <c r="R81" s="93"/>
      <c r="S81" s="93"/>
      <c r="T81" s="93"/>
    </row>
    <row r="82" spans="1:20" ht="25.5">
      <c r="A82" s="83" t="s">
        <v>217</v>
      </c>
      <c r="B82" s="88" t="s">
        <v>84</v>
      </c>
      <c r="C82" s="89" t="str">
        <f ca="1" t="shared" si="12"/>
        <v>SOLEIRA EM GRANITO, LARGURA 15 CM, ESPESSURA 2,0 CM. AF_09/2020</v>
      </c>
      <c r="D82" s="103" t="s">
        <v>140</v>
      </c>
      <c r="E82" s="103" t="s">
        <v>156</v>
      </c>
      <c r="F82" s="105" t="s">
        <v>174</v>
      </c>
      <c r="G82" s="18">
        <v>0.24</v>
      </c>
      <c r="H82" s="34">
        <f t="shared" si="10"/>
        <v>122.1524</v>
      </c>
      <c r="I82" s="32">
        <v>36.64</v>
      </c>
      <c r="J82" s="31">
        <v>117.26</v>
      </c>
      <c r="K82" s="33">
        <f t="shared" si="13"/>
        <v>85.50667999999999</v>
      </c>
      <c r="L82" s="52">
        <f>K82*E82</f>
        <v>273.621376</v>
      </c>
      <c r="M82" s="51">
        <f t="shared" si="14"/>
        <v>390.881376</v>
      </c>
      <c r="N82" s="90"/>
      <c r="O82" s="91"/>
      <c r="P82" s="92"/>
      <c r="Q82" s="93"/>
      <c r="R82" s="93"/>
      <c r="S82" s="93"/>
      <c r="T82" s="93"/>
    </row>
    <row r="83" spans="1:20" ht="13.5" thickBot="1">
      <c r="A83" s="160" t="s">
        <v>1</v>
      </c>
      <c r="B83" s="161"/>
      <c r="C83" s="161"/>
      <c r="D83" s="161"/>
      <c r="E83" s="161"/>
      <c r="F83" s="161"/>
      <c r="G83" s="161"/>
      <c r="H83" s="161"/>
      <c r="I83" s="152">
        <v>3255.82</v>
      </c>
      <c r="J83" s="153"/>
      <c r="K83" s="163">
        <f>SUM(L77:L82)</f>
        <v>7596.883696</v>
      </c>
      <c r="L83" s="164"/>
      <c r="M83" s="119">
        <v>10852.7</v>
      </c>
      <c r="N83" s="90"/>
      <c r="O83" s="91"/>
      <c r="P83" s="92"/>
      <c r="Q83" s="93"/>
      <c r="R83" s="93"/>
      <c r="S83" s="93"/>
      <c r="T83" s="93"/>
    </row>
    <row r="84" spans="1:20" ht="14.25" thickBot="1">
      <c r="A84" s="168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90"/>
      <c r="O84" s="91"/>
      <c r="P84" s="92"/>
      <c r="Q84" s="93"/>
      <c r="R84" s="93"/>
      <c r="S84" s="93"/>
      <c r="T84" s="93"/>
    </row>
    <row r="85" spans="1:20" ht="13.5">
      <c r="A85" s="237"/>
      <c r="B85" s="238"/>
      <c r="C85" s="189" t="s">
        <v>85</v>
      </c>
      <c r="D85" s="189"/>
      <c r="E85" s="189"/>
      <c r="F85" s="189"/>
      <c r="G85" s="189"/>
      <c r="H85" s="189"/>
      <c r="I85" s="189"/>
      <c r="J85" s="189"/>
      <c r="K85" s="189"/>
      <c r="L85" s="189"/>
      <c r="M85" s="231"/>
      <c r="N85" s="90"/>
      <c r="O85" s="91"/>
      <c r="P85" s="92"/>
      <c r="Q85" s="93"/>
      <c r="R85" s="93"/>
      <c r="S85" s="93"/>
      <c r="T85" s="93"/>
    </row>
    <row r="86" spans="1:20" ht="38.25">
      <c r="A86" s="83" t="s">
        <v>218</v>
      </c>
      <c r="B86" s="88" t="s">
        <v>86</v>
      </c>
      <c r="C86" s="89" t="str">
        <f ca="1">IF($C86="S",REFERENCIA.Descricao,"(digite a descrição aqui)")</f>
        <v>APLICAÇÃO MANUAL DE FUNDO SELADOR ACRÍLICO EM PAREDES EXTERNAS DE CASAS. AF_06/2014</v>
      </c>
      <c r="D86" s="103" t="s">
        <v>2</v>
      </c>
      <c r="E86" s="103" t="s">
        <v>141</v>
      </c>
      <c r="F86" s="105">
        <v>3.07</v>
      </c>
      <c r="G86" s="18">
        <v>0.24</v>
      </c>
      <c r="H86" s="34">
        <f t="shared" si="10"/>
        <v>3.8068</v>
      </c>
      <c r="I86" s="32">
        <f t="shared" si="11"/>
        <v>1.14204</v>
      </c>
      <c r="J86" s="31">
        <v>69.43</v>
      </c>
      <c r="K86" s="33">
        <v>2.67</v>
      </c>
      <c r="L86" s="52">
        <v>161.99</v>
      </c>
      <c r="M86" s="51">
        <f>L86+J86</f>
        <v>231.42000000000002</v>
      </c>
      <c r="N86" s="90"/>
      <c r="O86" s="91"/>
      <c r="P86" s="92"/>
      <c r="Q86" s="93"/>
      <c r="R86" s="93"/>
      <c r="S86" s="93"/>
      <c r="T86" s="93"/>
    </row>
    <row r="87" spans="1:20" ht="38.25">
      <c r="A87" s="83" t="s">
        <v>219</v>
      </c>
      <c r="B87" s="88" t="s">
        <v>87</v>
      </c>
      <c r="C87" s="89" t="str">
        <f ca="1">IF($C87="S",REFERENCIA.Descricao,"(digite a descrição aqui)")</f>
        <v>PINTURA LÁTEX ACRÍLICA PREMIUM, APLICAÇÃO MANUAL EM PAREDES, DUAS DEMÃOS. AF_04/2023</v>
      </c>
      <c r="D87" s="103" t="s">
        <v>2</v>
      </c>
      <c r="E87" s="103" t="s">
        <v>141</v>
      </c>
      <c r="F87" s="105">
        <v>13.03</v>
      </c>
      <c r="G87" s="18">
        <v>0.24</v>
      </c>
      <c r="H87" s="34">
        <f t="shared" si="10"/>
        <v>16.1572</v>
      </c>
      <c r="I87" s="32">
        <f t="shared" si="11"/>
        <v>4.84716</v>
      </c>
      <c r="J87" s="31">
        <v>294.47</v>
      </c>
      <c r="K87" s="33">
        <f>H87*0.7</f>
        <v>11.310039999999999</v>
      </c>
      <c r="L87" s="52">
        <v>687.09</v>
      </c>
      <c r="M87" s="51">
        <f>L87+J87</f>
        <v>981.5600000000001</v>
      </c>
      <c r="N87" s="90"/>
      <c r="O87" s="91"/>
      <c r="P87" s="92"/>
      <c r="Q87" s="93"/>
      <c r="R87" s="93"/>
      <c r="S87" s="93"/>
      <c r="T87" s="93"/>
    </row>
    <row r="88" spans="1:20" ht="38.25">
      <c r="A88" s="83" t="s">
        <v>220</v>
      </c>
      <c r="B88" s="88" t="s">
        <v>88</v>
      </c>
      <c r="C88" s="89" t="str">
        <f ca="1">IF($C88="S",REFERENCIA.Descricao,"(digite a descrição aqui)")</f>
        <v>PINTURA LÁTEX ACRÍLICA PREMIUM, APLICAÇÃO MANUAL EM TETO, DUAS DEMÃOS. AF_04/2023</v>
      </c>
      <c r="D88" s="103" t="s">
        <v>2</v>
      </c>
      <c r="E88" s="103" t="s">
        <v>151</v>
      </c>
      <c r="F88" s="105">
        <v>15.22</v>
      </c>
      <c r="G88" s="18">
        <v>0.24</v>
      </c>
      <c r="H88" s="34">
        <f t="shared" si="10"/>
        <v>18.8728</v>
      </c>
      <c r="I88" s="32">
        <f t="shared" si="11"/>
        <v>5.661840000000001</v>
      </c>
      <c r="J88" s="31">
        <v>116.05</v>
      </c>
      <c r="K88" s="33">
        <f>H88*0.7</f>
        <v>13.21096</v>
      </c>
      <c r="L88" s="52">
        <v>270.79</v>
      </c>
      <c r="M88" s="51">
        <f>L88+J88</f>
        <v>386.84000000000003</v>
      </c>
      <c r="N88" s="90"/>
      <c r="O88" s="91"/>
      <c r="P88" s="92"/>
      <c r="Q88" s="93"/>
      <c r="R88" s="93"/>
      <c r="S88" s="93"/>
      <c r="T88" s="93"/>
    </row>
    <row r="89" spans="1:20" ht="38.25">
      <c r="A89" s="83" t="s">
        <v>221</v>
      </c>
      <c r="B89" s="88" t="s">
        <v>89</v>
      </c>
      <c r="C89" s="89" t="str">
        <f ca="1">IF($C89="S",REFERENCIA.Descricao,"(digite a descrição aqui)")</f>
        <v>PINTURA VERNIZ (INCOLOR) ALQUÍDICO EM MADEIRA, USO INTERNO, 2 DEMÃOS. AF_01/2021</v>
      </c>
      <c r="D89" s="103" t="s">
        <v>2</v>
      </c>
      <c r="E89" s="103" t="s">
        <v>157</v>
      </c>
      <c r="F89" s="105">
        <v>20.65</v>
      </c>
      <c r="G89" s="18">
        <v>0.24</v>
      </c>
      <c r="H89" s="34">
        <f t="shared" si="10"/>
        <v>25.605999999999998</v>
      </c>
      <c r="I89" s="32">
        <f t="shared" si="11"/>
        <v>7.681799999999999</v>
      </c>
      <c r="J89" s="31">
        <v>109.71</v>
      </c>
      <c r="K89" s="33">
        <v>17.93</v>
      </c>
      <c r="L89" s="52">
        <v>256</v>
      </c>
      <c r="M89" s="51">
        <f>L89+J89</f>
        <v>365.71</v>
      </c>
      <c r="N89" s="90"/>
      <c r="O89" s="91"/>
      <c r="P89" s="92"/>
      <c r="Q89" s="93"/>
      <c r="R89" s="93"/>
      <c r="S89" s="93"/>
      <c r="T89" s="93"/>
    </row>
    <row r="90" spans="1:20" ht="13.5" thickBot="1">
      <c r="A90" s="160" t="s">
        <v>1</v>
      </c>
      <c r="B90" s="161"/>
      <c r="C90" s="161"/>
      <c r="D90" s="161"/>
      <c r="E90" s="161"/>
      <c r="F90" s="161"/>
      <c r="G90" s="161"/>
      <c r="H90" s="162"/>
      <c r="I90" s="152">
        <f>SUM(J86:J89)</f>
        <v>589.6600000000001</v>
      </c>
      <c r="J90" s="153"/>
      <c r="K90" s="152">
        <f>SUM(L86:L89)</f>
        <v>1375.8700000000001</v>
      </c>
      <c r="L90" s="153"/>
      <c r="M90" s="119">
        <f>SUM(M86:M89)</f>
        <v>1965.5300000000002</v>
      </c>
      <c r="N90" s="90"/>
      <c r="O90" s="91"/>
      <c r="P90" s="92"/>
      <c r="Q90" s="93"/>
      <c r="R90" s="93"/>
      <c r="S90" s="93"/>
      <c r="T90" s="93"/>
    </row>
    <row r="91" spans="1:20" ht="14.25" thickBot="1">
      <c r="A91" s="168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90"/>
      <c r="O91" s="91"/>
      <c r="P91" s="92"/>
      <c r="Q91" s="93"/>
      <c r="R91" s="93"/>
      <c r="S91" s="93"/>
      <c r="T91" s="93"/>
    </row>
    <row r="92" spans="1:20" ht="13.5">
      <c r="A92" s="237"/>
      <c r="B92" s="238"/>
      <c r="C92" s="189" t="s">
        <v>90</v>
      </c>
      <c r="D92" s="189"/>
      <c r="E92" s="189"/>
      <c r="F92" s="189"/>
      <c r="G92" s="189"/>
      <c r="H92" s="189"/>
      <c r="I92" s="189"/>
      <c r="J92" s="189"/>
      <c r="K92" s="189"/>
      <c r="L92" s="189"/>
      <c r="M92" s="231"/>
      <c r="N92" s="90"/>
      <c r="O92" s="91"/>
      <c r="P92" s="92"/>
      <c r="Q92" s="93"/>
      <c r="R92" s="93"/>
      <c r="S92" s="93"/>
      <c r="T92" s="93"/>
    </row>
    <row r="93" spans="1:20" ht="51">
      <c r="A93" s="83" t="s">
        <v>222</v>
      </c>
      <c r="B93" s="88" t="s">
        <v>91</v>
      </c>
      <c r="C93" s="89" t="str">
        <f aca="true" ca="1" t="shared" si="15" ref="C93:C101">IF($C93="S",REFERENCIA.Descricao,"(digite a descrição aqui)")</f>
        <v>ELETRODUTO FLEXÍVEL CORRUGADO, PVC, DN 25 MM (3/4"), PARA CIRCUITOS TERMINAIS, INSTALADO EM LAJE - FORNECIMENTO E INSTALAÇÃO. AF_03/2023</v>
      </c>
      <c r="D93" s="103" t="s">
        <v>140</v>
      </c>
      <c r="E93" s="103" t="s">
        <v>158</v>
      </c>
      <c r="F93" s="105">
        <v>7.51</v>
      </c>
      <c r="G93" s="18">
        <v>0.24</v>
      </c>
      <c r="H93" s="34">
        <f t="shared" si="10"/>
        <v>9.3124</v>
      </c>
      <c r="I93" s="32">
        <f t="shared" si="11"/>
        <v>2.79372</v>
      </c>
      <c r="J93" s="31">
        <v>111.72</v>
      </c>
      <c r="K93" s="33">
        <f aca="true" t="shared" si="16" ref="K93:K101">H93*0.7</f>
        <v>6.51868</v>
      </c>
      <c r="L93" s="52">
        <v>260.68</v>
      </c>
      <c r="M93" s="51">
        <f aca="true" t="shared" si="17" ref="M93:M101">L93+J93</f>
        <v>372.4</v>
      </c>
      <c r="N93" s="90"/>
      <c r="O93" s="91"/>
      <c r="P93" s="92"/>
      <c r="Q93" s="93"/>
      <c r="R93" s="93"/>
      <c r="S93" s="93"/>
      <c r="T93" s="93"/>
    </row>
    <row r="94" spans="1:20" ht="51">
      <c r="A94" s="83" t="s">
        <v>223</v>
      </c>
      <c r="B94" s="88" t="s">
        <v>92</v>
      </c>
      <c r="C94" s="89" t="str">
        <f ca="1" t="shared" si="15"/>
        <v>CABO DE COBRE FLEXÍVEL ISOLADO, 1,5 MM², ANTI-CHAMA 450/750 V, PARA CIRCUITOS TERMINAIS - FORNECIMENTO E INSTALAÇÃO. AF_03/2023</v>
      </c>
      <c r="D94" s="103" t="s">
        <v>140</v>
      </c>
      <c r="E94" s="103" t="s">
        <v>159</v>
      </c>
      <c r="F94" s="105">
        <v>2.95</v>
      </c>
      <c r="G94" s="18">
        <v>0.24</v>
      </c>
      <c r="H94" s="34">
        <f t="shared" si="10"/>
        <v>3.6580000000000004</v>
      </c>
      <c r="I94" s="32">
        <f t="shared" si="11"/>
        <v>1.0974000000000002</v>
      </c>
      <c r="J94" s="31">
        <v>80.15</v>
      </c>
      <c r="K94" s="33">
        <f t="shared" si="16"/>
        <v>2.5606</v>
      </c>
      <c r="L94" s="52">
        <v>187.03</v>
      </c>
      <c r="M94" s="51">
        <f t="shared" si="17"/>
        <v>267.18</v>
      </c>
      <c r="N94" s="90"/>
      <c r="O94" s="91"/>
      <c r="P94" s="92"/>
      <c r="Q94" s="93"/>
      <c r="R94" s="93"/>
      <c r="S94" s="93"/>
      <c r="T94" s="93"/>
    </row>
    <row r="95" spans="1:20" ht="51">
      <c r="A95" s="83" t="s">
        <v>224</v>
      </c>
      <c r="B95" s="88" t="s">
        <v>93</v>
      </c>
      <c r="C95" s="89" t="str">
        <f ca="1" t="shared" si="15"/>
        <v>CABO DE COBRE FLEXÍVEL ISOLADO, 2,5 MM², ANTI-CHAMA 450/750 V, PARA CIRCUITOS TERMINAIS - FORNECIMENTO E INSTALAÇÃO. AF_03/2023</v>
      </c>
      <c r="D95" s="103" t="s">
        <v>140</v>
      </c>
      <c r="E95" s="103" t="s">
        <v>160</v>
      </c>
      <c r="F95" s="105">
        <v>4.28</v>
      </c>
      <c r="G95" s="18">
        <v>0.24</v>
      </c>
      <c r="H95" s="34">
        <f t="shared" si="10"/>
        <v>5.3072</v>
      </c>
      <c r="I95" s="32">
        <f t="shared" si="11"/>
        <v>1.59216</v>
      </c>
      <c r="J95" s="31">
        <v>66.91</v>
      </c>
      <c r="K95" s="33">
        <f t="shared" si="16"/>
        <v>3.7150399999999997</v>
      </c>
      <c r="L95" s="52">
        <v>156.11</v>
      </c>
      <c r="M95" s="51">
        <f t="shared" si="17"/>
        <v>223.02</v>
      </c>
      <c r="N95" s="90"/>
      <c r="O95" s="91"/>
      <c r="P95" s="92"/>
      <c r="Q95" s="93"/>
      <c r="R95" s="93"/>
      <c r="S95" s="93"/>
      <c r="T95" s="93"/>
    </row>
    <row r="96" spans="1:20" ht="51">
      <c r="A96" s="83" t="s">
        <v>225</v>
      </c>
      <c r="B96" s="88" t="s">
        <v>94</v>
      </c>
      <c r="C96" s="89" t="str">
        <f ca="1" t="shared" si="15"/>
        <v>CABO DE COBRE FLEXÍVEL ISOLADO, 4 MM², ANTI-CHAMA 450/750 V, PARA CIRCUITOS TERMINAIS - FORNECIMENTO E INSTALAÇÃO. AF_03/2023</v>
      </c>
      <c r="D96" s="103" t="s">
        <v>139</v>
      </c>
      <c r="E96" s="103" t="s">
        <v>161</v>
      </c>
      <c r="F96" s="105">
        <v>6.65</v>
      </c>
      <c r="G96" s="18">
        <v>0.24</v>
      </c>
      <c r="H96" s="34">
        <f t="shared" si="10"/>
        <v>8.246</v>
      </c>
      <c r="I96" s="32">
        <v>2.48</v>
      </c>
      <c r="J96" s="31">
        <v>29.7</v>
      </c>
      <c r="K96" s="33">
        <f t="shared" si="16"/>
        <v>5.7722</v>
      </c>
      <c r="L96" s="52">
        <v>69.3</v>
      </c>
      <c r="M96" s="51">
        <f t="shared" si="17"/>
        <v>99</v>
      </c>
      <c r="N96" s="90"/>
      <c r="O96" s="91"/>
      <c r="P96" s="92"/>
      <c r="Q96" s="93"/>
      <c r="R96" s="93"/>
      <c r="S96" s="93"/>
      <c r="T96" s="93"/>
    </row>
    <row r="97" spans="1:20" ht="38.25">
      <c r="A97" s="83" t="s">
        <v>226</v>
      </c>
      <c r="B97" s="88" t="s">
        <v>95</v>
      </c>
      <c r="C97" s="89" t="str">
        <f ca="1" t="shared" si="15"/>
        <v>CAIXA OCTOGONAL 4" X 4", PVC, INSTALADA EM LAJE - FORNECIMENTO E INSTALAÇÃO. AF_03/2023</v>
      </c>
      <c r="D97" s="103" t="s">
        <v>139</v>
      </c>
      <c r="E97" s="103" t="s">
        <v>162</v>
      </c>
      <c r="F97" s="105">
        <v>18.62</v>
      </c>
      <c r="G97" s="18">
        <v>0.24</v>
      </c>
      <c r="H97" s="34">
        <f t="shared" si="10"/>
        <v>23.0888</v>
      </c>
      <c r="I97" s="32">
        <v>6.927</v>
      </c>
      <c r="J97" s="31">
        <v>69.3</v>
      </c>
      <c r="K97" s="33">
        <f t="shared" si="16"/>
        <v>16.16216</v>
      </c>
      <c r="L97" s="52">
        <v>161.6</v>
      </c>
      <c r="M97" s="51">
        <f t="shared" si="17"/>
        <v>230.89999999999998</v>
      </c>
      <c r="N97" s="90"/>
      <c r="O97" s="91"/>
      <c r="P97" s="92"/>
      <c r="Q97" s="93"/>
      <c r="R97" s="93"/>
      <c r="S97" s="93"/>
      <c r="T97" s="93"/>
    </row>
    <row r="98" spans="1:20" ht="38.25">
      <c r="A98" s="83" t="s">
        <v>227</v>
      </c>
      <c r="B98" s="88" t="s">
        <v>96</v>
      </c>
      <c r="C98" s="89" t="str">
        <f ca="1" t="shared" si="15"/>
        <v>CAIXA RETANGULAR 4" X 2" MÉDIA (1,30 M DO PISO), PVC, INSTALADA EM PAREDE - FORNECIMENTO E INSTALAÇÃO. AF_03/2023</v>
      </c>
      <c r="D98" s="103" t="s">
        <v>139</v>
      </c>
      <c r="E98" s="103" t="s">
        <v>143</v>
      </c>
      <c r="F98" s="105">
        <v>18.37</v>
      </c>
      <c r="G98" s="18">
        <v>0.24</v>
      </c>
      <c r="H98" s="34">
        <f t="shared" si="10"/>
        <v>22.7788</v>
      </c>
      <c r="I98" s="32">
        <f t="shared" si="11"/>
        <v>6.83364</v>
      </c>
      <c r="J98" s="31">
        <f>I98*E98</f>
        <v>41.00184</v>
      </c>
      <c r="K98" s="33">
        <f t="shared" si="16"/>
        <v>15.94516</v>
      </c>
      <c r="L98" s="52">
        <v>95.68</v>
      </c>
      <c r="M98" s="51">
        <f t="shared" si="17"/>
        <v>136.68184000000002</v>
      </c>
      <c r="N98" s="90"/>
      <c r="O98" s="91"/>
      <c r="P98" s="92"/>
      <c r="Q98" s="93"/>
      <c r="R98" s="93"/>
      <c r="S98" s="93"/>
      <c r="T98" s="93"/>
    </row>
    <row r="99" spans="1:20" ht="51">
      <c r="A99" s="83" t="s">
        <v>228</v>
      </c>
      <c r="B99" s="88" t="s">
        <v>97</v>
      </c>
      <c r="C99" s="89" t="str">
        <f ca="1" t="shared" si="15"/>
        <v>INTERRUPTOR SIMPLES (1 MÓDULO) COM 1 TOMADA DE EMBUTIR 2P+T 10 A, INCLUINDO SUPORTE E PLACA - FORNECIMENTO E INSTALAÇÃO. AF_03/2023</v>
      </c>
      <c r="D99" s="103" t="s">
        <v>139</v>
      </c>
      <c r="E99" s="103" t="s">
        <v>143</v>
      </c>
      <c r="F99" s="105">
        <v>55.47</v>
      </c>
      <c r="G99" s="18">
        <v>0.24</v>
      </c>
      <c r="H99" s="34">
        <f t="shared" si="10"/>
        <v>68.7828</v>
      </c>
      <c r="I99" s="32">
        <f t="shared" si="11"/>
        <v>20.634839999999997</v>
      </c>
      <c r="J99" s="31">
        <v>123.8</v>
      </c>
      <c r="K99" s="33">
        <f t="shared" si="16"/>
        <v>48.14795999999999</v>
      </c>
      <c r="L99" s="52">
        <v>288.88</v>
      </c>
      <c r="M99" s="51">
        <f t="shared" si="17"/>
        <v>412.68</v>
      </c>
      <c r="N99" s="90"/>
      <c r="O99" s="91"/>
      <c r="P99" s="92"/>
      <c r="Q99" s="93"/>
      <c r="R99" s="93"/>
      <c r="S99" s="93"/>
      <c r="T99" s="93"/>
    </row>
    <row r="100" spans="1:20" ht="25.5">
      <c r="A100" s="83" t="s">
        <v>229</v>
      </c>
      <c r="B100" s="88" t="s">
        <v>98</v>
      </c>
      <c r="C100" s="89" t="str">
        <f ca="1" t="shared" si="15"/>
        <v>FORNECIMENTO E INSTALAÇÃO DE LUMINÁRIA LED PLAFON REDONDO DE SOBREPOR</v>
      </c>
      <c r="D100" s="103" t="s">
        <v>139</v>
      </c>
      <c r="E100" s="103" t="s">
        <v>143</v>
      </c>
      <c r="F100" s="105">
        <v>46.93</v>
      </c>
      <c r="G100" s="18">
        <v>0.24</v>
      </c>
      <c r="H100" s="34">
        <f t="shared" si="10"/>
        <v>58.1932</v>
      </c>
      <c r="I100" s="32">
        <f t="shared" si="11"/>
        <v>17.45796</v>
      </c>
      <c r="J100" s="31">
        <v>104.74</v>
      </c>
      <c r="K100" s="33">
        <v>40.73</v>
      </c>
      <c r="L100" s="52">
        <v>244.4</v>
      </c>
      <c r="M100" s="51">
        <f t="shared" si="17"/>
        <v>349.14</v>
      </c>
      <c r="N100" s="90"/>
      <c r="O100" s="91"/>
      <c r="P100" s="92"/>
      <c r="Q100" s="93"/>
      <c r="R100" s="93"/>
      <c r="S100" s="93"/>
      <c r="T100" s="93"/>
    </row>
    <row r="101" spans="1:20" ht="25.5">
      <c r="A101" s="83" t="s">
        <v>230</v>
      </c>
      <c r="B101" s="88" t="s">
        <v>98</v>
      </c>
      <c r="C101" s="89" t="str">
        <f ca="1" t="shared" si="15"/>
        <v>FORNECIMENTO E INSTALAÇÃO DE LUMINÁRIA LED PLAFON REDONDO DE SOBREPOR</v>
      </c>
      <c r="D101" s="103" t="s">
        <v>139</v>
      </c>
      <c r="E101" s="103" t="s">
        <v>153</v>
      </c>
      <c r="F101" s="105">
        <v>106.98</v>
      </c>
      <c r="G101" s="18">
        <v>0.24</v>
      </c>
      <c r="H101" s="34">
        <f t="shared" si="10"/>
        <v>132.6552</v>
      </c>
      <c r="I101" s="32">
        <v>39.8</v>
      </c>
      <c r="J101" s="31">
        <v>159.19</v>
      </c>
      <c r="K101" s="33">
        <f t="shared" si="16"/>
        <v>92.85864</v>
      </c>
      <c r="L101" s="52">
        <v>371.45</v>
      </c>
      <c r="M101" s="51">
        <f t="shared" si="17"/>
        <v>530.64</v>
      </c>
      <c r="N101" s="90"/>
      <c r="O101" s="91"/>
      <c r="P101" s="92"/>
      <c r="Q101" s="93"/>
      <c r="R101" s="93"/>
      <c r="S101" s="93"/>
      <c r="T101" s="93"/>
    </row>
    <row r="102" spans="1:20" ht="13.5" thickBot="1">
      <c r="A102" s="160" t="s">
        <v>1</v>
      </c>
      <c r="B102" s="161"/>
      <c r="C102" s="161"/>
      <c r="D102" s="161"/>
      <c r="E102" s="161"/>
      <c r="F102" s="161"/>
      <c r="G102" s="161"/>
      <c r="H102" s="162"/>
      <c r="I102" s="152">
        <f>SUM(J93:J101)</f>
        <v>786.5118399999999</v>
      </c>
      <c r="J102" s="153"/>
      <c r="K102" s="163">
        <f>SUM(L93:L101)</f>
        <v>1835.1300000000003</v>
      </c>
      <c r="L102" s="164"/>
      <c r="M102" s="119">
        <f>SUM(M93:M101)</f>
        <v>2621.64184</v>
      </c>
      <c r="N102" s="90"/>
      <c r="O102" s="91"/>
      <c r="P102" s="92"/>
      <c r="Q102" s="93"/>
      <c r="R102" s="93"/>
      <c r="S102" s="93"/>
      <c r="T102" s="93"/>
    </row>
    <row r="103" spans="1:20" ht="14.25" thickBot="1">
      <c r="A103" s="168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90"/>
      <c r="O103" s="91"/>
      <c r="P103" s="92"/>
      <c r="Q103" s="93"/>
      <c r="R103" s="93"/>
      <c r="S103" s="93"/>
      <c r="T103" s="93"/>
    </row>
    <row r="104" spans="1:20" ht="13.5">
      <c r="A104" s="237"/>
      <c r="B104" s="238"/>
      <c r="C104" s="189" t="s">
        <v>99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231"/>
      <c r="N104" s="90"/>
      <c r="O104" s="91"/>
      <c r="P104" s="92"/>
      <c r="Q104" s="93"/>
      <c r="R104" s="93"/>
      <c r="S104" s="93"/>
      <c r="T104" s="93"/>
    </row>
    <row r="105" spans="1:20" ht="13.5">
      <c r="A105" s="239"/>
      <c r="B105" s="240"/>
      <c r="C105" s="190" t="s">
        <v>100</v>
      </c>
      <c r="D105" s="190"/>
      <c r="E105" s="190"/>
      <c r="F105" s="190"/>
      <c r="G105" s="190"/>
      <c r="H105" s="190"/>
      <c r="I105" s="190"/>
      <c r="J105" s="190"/>
      <c r="K105" s="190"/>
      <c r="L105" s="190"/>
      <c r="M105" s="191"/>
      <c r="N105" s="90"/>
      <c r="O105" s="91"/>
      <c r="P105" s="92"/>
      <c r="Q105" s="93"/>
      <c r="R105" s="93"/>
      <c r="S105" s="93"/>
      <c r="T105" s="93"/>
    </row>
    <row r="106" spans="1:20" ht="38.25">
      <c r="A106" s="83" t="s">
        <v>231</v>
      </c>
      <c r="B106" s="88" t="s">
        <v>101</v>
      </c>
      <c r="C106" s="89" t="str">
        <f aca="true" ca="1" t="shared" si="18" ref="C106:C111">IF($C106="S",REFERENCIA.Descricao,"(digite a descrição aqui)")</f>
        <v>TUBO, PVC, SOLDÁVEL, DN 25MM, INSTALADO EM RAMAL OU SUB-RAMAL DE ÁGUA - FORNECIMENTO E INSTALAÇÃO. AF_06/2022</v>
      </c>
      <c r="D106" s="103" t="s">
        <v>140</v>
      </c>
      <c r="E106" s="103" t="s">
        <v>163</v>
      </c>
      <c r="F106" s="105">
        <v>24.67</v>
      </c>
      <c r="G106" s="18">
        <v>0.24</v>
      </c>
      <c r="H106" s="34">
        <f aca="true" t="shared" si="19" ref="H106:H147">(F106*0.24)+F106</f>
        <v>30.5908</v>
      </c>
      <c r="I106" s="32">
        <f aca="true" t="shared" si="20" ref="I106:I146">H106*0.3</f>
        <v>9.17724</v>
      </c>
      <c r="J106" s="31">
        <f>I106*E106</f>
        <v>220.25376</v>
      </c>
      <c r="K106" s="33">
        <f aca="true" t="shared" si="21" ref="K106:K111">H106*0.7</f>
        <v>21.41356</v>
      </c>
      <c r="L106" s="52">
        <v>513.91</v>
      </c>
      <c r="M106" s="51">
        <f aca="true" t="shared" si="22" ref="M106:M111">L106+J106</f>
        <v>734.1637599999999</v>
      </c>
      <c r="N106" s="90"/>
      <c r="O106" s="91"/>
      <c r="P106" s="92"/>
      <c r="Q106" s="93"/>
      <c r="R106" s="93"/>
      <c r="S106" s="93"/>
      <c r="T106" s="93"/>
    </row>
    <row r="107" spans="1:20" ht="51">
      <c r="A107" s="83" t="s">
        <v>232</v>
      </c>
      <c r="B107" s="88" t="s">
        <v>102</v>
      </c>
      <c r="C107" s="89" t="str">
        <f ca="1" t="shared" si="18"/>
        <v>JOELHO 90 GRAUS, PVC, SOLDÁVEL, DN 25MM, INSTALADO EM RAMAL OU SUB-RAMAL DE ÁGUA - FORNECIMENTO E INSTALAÇÃO. AF_06/2022</v>
      </c>
      <c r="D107" s="103" t="s">
        <v>139</v>
      </c>
      <c r="E107" s="103" t="s">
        <v>162</v>
      </c>
      <c r="F107" s="105">
        <v>9.92</v>
      </c>
      <c r="G107" s="18">
        <v>0.24</v>
      </c>
      <c r="H107" s="34">
        <f t="shared" si="19"/>
        <v>12.300799999999999</v>
      </c>
      <c r="I107" s="32">
        <f t="shared" si="20"/>
        <v>3.6902399999999993</v>
      </c>
      <c r="J107" s="31">
        <f>I107*E107</f>
        <v>36.90239999999999</v>
      </c>
      <c r="K107" s="33">
        <f t="shared" si="21"/>
        <v>8.610559999999998</v>
      </c>
      <c r="L107" s="52">
        <v>86.1</v>
      </c>
      <c r="M107" s="51">
        <f t="shared" si="22"/>
        <v>123.0024</v>
      </c>
      <c r="N107" s="90"/>
      <c r="O107" s="91"/>
      <c r="P107" s="92"/>
      <c r="Q107" s="93"/>
      <c r="R107" s="93"/>
      <c r="S107" s="93"/>
      <c r="T107" s="93"/>
    </row>
    <row r="108" spans="1:20" ht="51">
      <c r="A108" s="83" t="s">
        <v>234</v>
      </c>
      <c r="B108" s="88" t="s">
        <v>103</v>
      </c>
      <c r="C108" s="89" t="str">
        <f ca="1" t="shared" si="18"/>
        <v>JOELHO 45 GRAUS, PVC, SOLDÁVEL, DN 25MM, INSTALADO EM RAMAL OU SUB-RAMAL DE ÁGUA - FORNECIMENTO E INSTALAÇÃO. AF_06/2022</v>
      </c>
      <c r="D108" s="103" t="s">
        <v>139</v>
      </c>
      <c r="E108" s="103" t="s">
        <v>153</v>
      </c>
      <c r="F108" s="105">
        <v>10.79</v>
      </c>
      <c r="G108" s="18">
        <v>0.24</v>
      </c>
      <c r="H108" s="34">
        <f t="shared" si="19"/>
        <v>13.3796</v>
      </c>
      <c r="I108" s="32">
        <f t="shared" si="20"/>
        <v>4.0138799999999994</v>
      </c>
      <c r="J108" s="31">
        <f>I108*E108</f>
        <v>16.055519999999998</v>
      </c>
      <c r="K108" s="33">
        <f t="shared" si="21"/>
        <v>9.36572</v>
      </c>
      <c r="L108" s="52">
        <f>K108*E108</f>
        <v>37.46288</v>
      </c>
      <c r="M108" s="51">
        <f t="shared" si="22"/>
        <v>53.5184</v>
      </c>
      <c r="N108" s="90"/>
      <c r="O108" s="91"/>
      <c r="P108" s="92"/>
      <c r="Q108" s="93"/>
      <c r="R108" s="93"/>
      <c r="S108" s="93"/>
      <c r="T108" s="93"/>
    </row>
    <row r="109" spans="1:20" ht="51">
      <c r="A109" s="83" t="s">
        <v>235</v>
      </c>
      <c r="B109" s="88" t="s">
        <v>104</v>
      </c>
      <c r="C109" s="89" t="str">
        <f ca="1" t="shared" si="18"/>
        <v>JOELHO 90 GRAUS COM BUCHA DE LATÃO, PVC, SOLDÁVEL, DN 25MM, X 3/4  INSTALADO EM RAMAL OU SUB-RAMAL DE ÁGUA - FORNECIMENTO E INSTALAÇÃO. AF_06/2022</v>
      </c>
      <c r="D109" s="103" t="s">
        <v>139</v>
      </c>
      <c r="E109" s="103" t="s">
        <v>162</v>
      </c>
      <c r="F109" s="105">
        <v>17.48</v>
      </c>
      <c r="G109" s="18">
        <v>0.24</v>
      </c>
      <c r="H109" s="34">
        <f t="shared" si="19"/>
        <v>21.6752</v>
      </c>
      <c r="I109" s="32">
        <f t="shared" si="20"/>
        <v>6.50256</v>
      </c>
      <c r="J109" s="31">
        <v>65.04</v>
      </c>
      <c r="K109" s="33">
        <v>15.18</v>
      </c>
      <c r="L109" s="52">
        <v>151.76</v>
      </c>
      <c r="M109" s="51">
        <f t="shared" si="22"/>
        <v>216.8</v>
      </c>
      <c r="N109" s="90"/>
      <c r="O109" s="91"/>
      <c r="P109" s="92"/>
      <c r="Q109" s="93"/>
      <c r="R109" s="93"/>
      <c r="S109" s="93"/>
      <c r="T109" s="93"/>
    </row>
    <row r="110" spans="1:20" ht="63.75">
      <c r="A110" s="83" t="s">
        <v>236</v>
      </c>
      <c r="B110" s="88" t="s">
        <v>105</v>
      </c>
      <c r="C110" s="89" t="str">
        <f ca="1" t="shared" si="18"/>
        <v>ADAPTADOR CURTO COM BOLSA E ROSCA PARA REGISTRO, PVC, SOLDÁVEL, DN 25MM X 3/4 , INSTALADO EM RAMAL OU SUB-RAMAL DE ÁGUA - FORNECIMENTO E INSTALAÇÃO. AF_06/2022</v>
      </c>
      <c r="D110" s="103" t="s">
        <v>139</v>
      </c>
      <c r="E110" s="103" t="s">
        <v>162</v>
      </c>
      <c r="F110" s="105">
        <v>6.97</v>
      </c>
      <c r="G110" s="18">
        <v>0.24</v>
      </c>
      <c r="H110" s="34">
        <f t="shared" si="19"/>
        <v>8.6428</v>
      </c>
      <c r="I110" s="32">
        <f t="shared" si="20"/>
        <v>2.59284</v>
      </c>
      <c r="J110" s="31">
        <v>25.92</v>
      </c>
      <c r="K110" s="33">
        <f t="shared" si="21"/>
        <v>6.04996</v>
      </c>
      <c r="L110" s="52">
        <v>60.48</v>
      </c>
      <c r="M110" s="51">
        <f t="shared" si="22"/>
        <v>86.4</v>
      </c>
      <c r="N110" s="90"/>
      <c r="O110" s="91"/>
      <c r="P110" s="92"/>
      <c r="Q110" s="93"/>
      <c r="R110" s="93"/>
      <c r="S110" s="93"/>
      <c r="T110" s="93"/>
    </row>
    <row r="111" spans="1:20" ht="38.25">
      <c r="A111" s="83" t="s">
        <v>237</v>
      </c>
      <c r="B111" s="88" t="s">
        <v>106</v>
      </c>
      <c r="C111" s="89" t="str">
        <f ca="1" t="shared" si="18"/>
        <v>TE, PVC, SOLDÁVEL, DN 25MM, INSTALADO EM RAMAL OU SUB-RAMAL DE ÁGUA - FORNECIMENTO E INSTALAÇÃO. AF_06/2022</v>
      </c>
      <c r="D111" s="103" t="s">
        <v>139</v>
      </c>
      <c r="E111" s="103" t="s">
        <v>162</v>
      </c>
      <c r="F111" s="105">
        <v>13.7</v>
      </c>
      <c r="G111" s="18">
        <v>0.24</v>
      </c>
      <c r="H111" s="34">
        <f t="shared" si="19"/>
        <v>16.988</v>
      </c>
      <c r="I111" s="32">
        <f t="shared" si="20"/>
        <v>5.0964</v>
      </c>
      <c r="J111" s="31">
        <v>50.97</v>
      </c>
      <c r="K111" s="33">
        <f t="shared" si="21"/>
        <v>11.891599999999999</v>
      </c>
      <c r="L111" s="52">
        <v>118.93</v>
      </c>
      <c r="M111" s="51">
        <f t="shared" si="22"/>
        <v>169.9</v>
      </c>
      <c r="N111" s="90"/>
      <c r="O111" s="91"/>
      <c r="P111" s="92"/>
      <c r="Q111" s="93"/>
      <c r="R111" s="93"/>
      <c r="S111" s="93"/>
      <c r="T111" s="93"/>
    </row>
    <row r="112" spans="1:20" ht="13.5">
      <c r="A112" s="147"/>
      <c r="B112" s="148"/>
      <c r="C112" s="148"/>
      <c r="D112" s="148"/>
      <c r="E112" s="148"/>
      <c r="F112" s="148"/>
      <c r="G112" s="148"/>
      <c r="H112" s="148"/>
      <c r="I112" s="154">
        <f>SUM(J106:J111)</f>
        <v>415.14168000000006</v>
      </c>
      <c r="J112" s="155"/>
      <c r="K112" s="156">
        <f>SUM(L106:L111)</f>
        <v>968.6428800000001</v>
      </c>
      <c r="L112" s="157"/>
      <c r="M112" s="150">
        <f>SUM(M106:M111)</f>
        <v>1383.78456</v>
      </c>
      <c r="N112" s="90"/>
      <c r="O112" s="91"/>
      <c r="P112" s="92"/>
      <c r="Q112" s="93"/>
      <c r="R112" s="93"/>
      <c r="S112" s="93"/>
      <c r="T112" s="93"/>
    </row>
    <row r="113" spans="1:20" ht="13.5">
      <c r="A113" s="239"/>
      <c r="B113" s="240"/>
      <c r="C113" s="190" t="s">
        <v>107</v>
      </c>
      <c r="D113" s="190"/>
      <c r="E113" s="190"/>
      <c r="F113" s="190"/>
      <c r="G113" s="190"/>
      <c r="H113" s="190"/>
      <c r="I113" s="190"/>
      <c r="J113" s="190"/>
      <c r="K113" s="190"/>
      <c r="L113" s="190"/>
      <c r="M113" s="191"/>
      <c r="N113" s="90"/>
      <c r="O113" s="91"/>
      <c r="P113" s="92"/>
      <c r="Q113" s="93"/>
      <c r="R113" s="93"/>
      <c r="S113" s="93"/>
      <c r="T113" s="93"/>
    </row>
    <row r="114" spans="1:20" ht="51">
      <c r="A114" s="83" t="s">
        <v>238</v>
      </c>
      <c r="B114" s="88" t="s">
        <v>108</v>
      </c>
      <c r="C114" s="89" t="str">
        <f aca="true" ca="1" t="shared" si="23" ref="C114:C126">IF($C114="S",REFERENCIA.Descricao,"(digite a descrição aqui)")</f>
        <v>TUBO PVC, SERIE NORMAL, ESGOTO PREDIAL, DN 50 MM, FORNECIDO E INSTALADO EM RAMAL DE DESCARGA OU RAMAL DE ESGOTO SANITÁRIO. AF_08/2022</v>
      </c>
      <c r="D114" s="103" t="s">
        <v>140</v>
      </c>
      <c r="E114" s="103" t="s">
        <v>164</v>
      </c>
      <c r="F114" s="114">
        <v>28.63</v>
      </c>
      <c r="G114" s="18">
        <v>0.24</v>
      </c>
      <c r="H114" s="34">
        <f t="shared" si="19"/>
        <v>35.5012</v>
      </c>
      <c r="I114" s="32">
        <f t="shared" si="20"/>
        <v>10.65036</v>
      </c>
      <c r="J114" s="31">
        <v>191.7</v>
      </c>
      <c r="K114" s="33">
        <f aca="true" t="shared" si="24" ref="K114:K126">H114*0.7</f>
        <v>24.850839999999998</v>
      </c>
      <c r="L114" s="52">
        <v>447.3</v>
      </c>
      <c r="M114" s="51">
        <f aca="true" t="shared" si="25" ref="M114:M126">L114+J114</f>
        <v>639</v>
      </c>
      <c r="N114" s="90"/>
      <c r="O114" s="91"/>
      <c r="P114" s="92"/>
      <c r="Q114" s="93"/>
      <c r="R114" s="93"/>
      <c r="S114" s="93"/>
      <c r="T114" s="93"/>
    </row>
    <row r="115" spans="1:20" ht="51">
      <c r="A115" s="83" t="s">
        <v>239</v>
      </c>
      <c r="B115" s="88" t="s">
        <v>109</v>
      </c>
      <c r="C115" s="89" t="str">
        <f ca="1" t="shared" si="23"/>
        <v>TUBO PVC, SERIE NORMAL, ESGOTO PREDIAL, DN 100 MM, FORNECIDO E INSTALADO EM RAMAL DE DESCARGA OU RAMAL DE ESGOTO SANITÁRIO. AF_08/2022</v>
      </c>
      <c r="D115" s="103" t="s">
        <v>140</v>
      </c>
      <c r="E115" s="103" t="s">
        <v>164</v>
      </c>
      <c r="F115" s="114">
        <v>39.87</v>
      </c>
      <c r="G115" s="18">
        <v>0.24</v>
      </c>
      <c r="H115" s="34">
        <f t="shared" si="19"/>
        <v>49.4388</v>
      </c>
      <c r="I115" s="32">
        <f t="shared" si="20"/>
        <v>14.83164</v>
      </c>
      <c r="J115" s="31">
        <v>266.98</v>
      </c>
      <c r="K115" s="33">
        <f t="shared" si="24"/>
        <v>34.60716</v>
      </c>
      <c r="L115" s="52">
        <v>622.94</v>
      </c>
      <c r="M115" s="51">
        <f t="shared" si="25"/>
        <v>889.9200000000001</v>
      </c>
      <c r="N115" s="90"/>
      <c r="O115" s="91"/>
      <c r="P115" s="92"/>
      <c r="Q115" s="93"/>
      <c r="R115" s="93"/>
      <c r="S115" s="93"/>
      <c r="T115" s="93"/>
    </row>
    <row r="116" spans="1:20" ht="63.75">
      <c r="A116" s="83" t="s">
        <v>240</v>
      </c>
      <c r="B116" s="88" t="s">
        <v>110</v>
      </c>
      <c r="C116" s="89" t="str">
        <f ca="1" t="shared" si="23"/>
        <v>JOELHO 90 GRAUS, PVC, SERIE NORMAL, ESGOTO PREDIAL, DN 50 MM, JUNTA ELÁSTICA, FORNECIDO E INSTALADO EM RAMAL DE DESCARGA OU RAMAL DE ESGOTO SANITÁRIO. AF_08/2022</v>
      </c>
      <c r="D116" s="103" t="s">
        <v>139</v>
      </c>
      <c r="E116" s="103" t="s">
        <v>143</v>
      </c>
      <c r="F116" s="114">
        <v>15.31</v>
      </c>
      <c r="G116" s="18">
        <v>0.24</v>
      </c>
      <c r="H116" s="34">
        <f t="shared" si="19"/>
        <v>18.9844</v>
      </c>
      <c r="I116" s="32">
        <v>5.69</v>
      </c>
      <c r="J116" s="31">
        <v>34.16</v>
      </c>
      <c r="K116" s="33">
        <v>13.29</v>
      </c>
      <c r="L116" s="52">
        <v>79.72</v>
      </c>
      <c r="M116" s="51">
        <f t="shared" si="25"/>
        <v>113.88</v>
      </c>
      <c r="N116" s="90"/>
      <c r="O116" s="91"/>
      <c r="P116" s="92"/>
      <c r="Q116" s="93"/>
      <c r="R116" s="93"/>
      <c r="S116" s="93"/>
      <c r="T116" s="93"/>
    </row>
    <row r="117" spans="1:20" ht="63.75">
      <c r="A117" s="83" t="s">
        <v>241</v>
      </c>
      <c r="B117" s="88" t="s">
        <v>111</v>
      </c>
      <c r="C117" s="89" t="str">
        <f ca="1" t="shared" si="23"/>
        <v>JOELHO 45 GRAUS, PVC, SERIE NORMAL, ESGOTO PREDIAL, DN 50 MM, JUNTA ELÁSTICA, FORNECIDO E INSTALADO EM RAMAL DE DESCARGA OU RAMAL DE ESGOTO SANITÁRIO. AF_08/2022</v>
      </c>
      <c r="D117" s="103" t="s">
        <v>139</v>
      </c>
      <c r="E117" s="103" t="s">
        <v>165</v>
      </c>
      <c r="F117" s="114">
        <v>16.09</v>
      </c>
      <c r="G117" s="18">
        <v>0.24</v>
      </c>
      <c r="H117" s="34">
        <f t="shared" si="19"/>
        <v>19.9516</v>
      </c>
      <c r="I117" s="32">
        <f t="shared" si="20"/>
        <v>5.98548</v>
      </c>
      <c r="J117" s="31">
        <f>I117*E117</f>
        <v>47.88384</v>
      </c>
      <c r="K117" s="33">
        <v>13.96</v>
      </c>
      <c r="L117" s="52">
        <v>111.72</v>
      </c>
      <c r="M117" s="51">
        <f t="shared" si="25"/>
        <v>159.60384</v>
      </c>
      <c r="N117" s="90"/>
      <c r="O117" s="91"/>
      <c r="P117" s="92"/>
      <c r="Q117" s="93"/>
      <c r="R117" s="93"/>
      <c r="S117" s="93"/>
      <c r="T117" s="93"/>
    </row>
    <row r="118" spans="1:20" ht="63.75">
      <c r="A118" s="83" t="s">
        <v>242</v>
      </c>
      <c r="B118" s="88" t="s">
        <v>112</v>
      </c>
      <c r="C118" s="89" t="str">
        <f ca="1" t="shared" si="23"/>
        <v>JOELHO 90 GRAUS, PVC, SERIE NORMAL, ESGOTO PREDIAL, DN 100 MM, JUNTA ELÁSTICA, FORNECIDO E INSTALADO EM RAMAL DE DESCARGA OU RAMAL DE ESGOTO SANITÁRIO. AF_08/2022</v>
      </c>
      <c r="D118" s="103" t="s">
        <v>139</v>
      </c>
      <c r="E118" s="103" t="s">
        <v>153</v>
      </c>
      <c r="F118" s="114">
        <v>28.43</v>
      </c>
      <c r="G118" s="18">
        <v>0.24</v>
      </c>
      <c r="H118" s="34">
        <f t="shared" si="19"/>
        <v>35.2532</v>
      </c>
      <c r="I118" s="32">
        <f t="shared" si="20"/>
        <v>10.57596</v>
      </c>
      <c r="J118" s="31">
        <f>I118*E118</f>
        <v>42.30384</v>
      </c>
      <c r="K118" s="33">
        <v>24.67</v>
      </c>
      <c r="L118" s="52">
        <v>98.7</v>
      </c>
      <c r="M118" s="51">
        <f t="shared" si="25"/>
        <v>141.00384</v>
      </c>
      <c r="N118" s="90"/>
      <c r="O118" s="91"/>
      <c r="P118" s="92"/>
      <c r="Q118" s="93"/>
      <c r="R118" s="93"/>
      <c r="S118" s="93"/>
      <c r="T118" s="93"/>
    </row>
    <row r="119" spans="1:20" ht="63.75">
      <c r="A119" s="83" t="s">
        <v>243</v>
      </c>
      <c r="B119" s="88" t="s">
        <v>113</v>
      </c>
      <c r="C119" s="89" t="str">
        <f ca="1" t="shared" si="23"/>
        <v>JOELHO 45 GRAUS, PVC, SERIE NORMAL, ESGOTO PREDIAL, DN 100 MM, JUNTA ELÁSTICA, FORNECIDO E INSTALADO EM RAMAL DE DESCARGA OU RAMAL DE ESGOTO SANITÁRIO. AF_08/2022</v>
      </c>
      <c r="D119" s="103" t="s">
        <v>139</v>
      </c>
      <c r="E119" s="103" t="s">
        <v>153</v>
      </c>
      <c r="F119" s="114">
        <v>29.33</v>
      </c>
      <c r="G119" s="18">
        <v>0.24</v>
      </c>
      <c r="H119" s="34">
        <f t="shared" si="19"/>
        <v>36.3692</v>
      </c>
      <c r="I119" s="32">
        <f t="shared" si="20"/>
        <v>10.91076</v>
      </c>
      <c r="J119" s="31">
        <f>I119*E119</f>
        <v>43.64304</v>
      </c>
      <c r="K119" s="33">
        <f t="shared" si="24"/>
        <v>25.45844</v>
      </c>
      <c r="L119" s="52">
        <v>101.84</v>
      </c>
      <c r="M119" s="51">
        <f t="shared" si="25"/>
        <v>145.48304000000002</v>
      </c>
      <c r="N119" s="90"/>
      <c r="O119" s="91"/>
      <c r="P119" s="92"/>
      <c r="Q119" s="93"/>
      <c r="R119" s="93"/>
      <c r="S119" s="93"/>
      <c r="T119" s="93"/>
    </row>
    <row r="120" spans="1:20" ht="51">
      <c r="A120" s="83" t="s">
        <v>244</v>
      </c>
      <c r="B120" s="88" t="s">
        <v>114</v>
      </c>
      <c r="C120" s="89" t="str">
        <f ca="1" t="shared" si="23"/>
        <v>TE, PVC, SERIE NORMAL, ESGOTO PREDIAL, DN 50 X 50 MM, JUNTA ELÁSTICA, FORNECIDO E INSTALADO EM RAMAL DE DESCARGA OU RAMAL DE ESGOTO SANITÁRIO. AF_08/2022</v>
      </c>
      <c r="D120" s="103" t="s">
        <v>139</v>
      </c>
      <c r="E120" s="103" t="s">
        <v>152</v>
      </c>
      <c r="F120" s="114">
        <v>24.95</v>
      </c>
      <c r="G120" s="18">
        <v>0.24</v>
      </c>
      <c r="H120" s="34">
        <f t="shared" si="19"/>
        <v>30.938</v>
      </c>
      <c r="I120" s="32">
        <f t="shared" si="20"/>
        <v>9.2814</v>
      </c>
      <c r="J120" s="31">
        <f>I120*E120</f>
        <v>18.5628</v>
      </c>
      <c r="K120" s="33">
        <f t="shared" si="24"/>
        <v>21.656599999999997</v>
      </c>
      <c r="L120" s="52">
        <v>43.32</v>
      </c>
      <c r="M120" s="51">
        <f t="shared" si="25"/>
        <v>61.8828</v>
      </c>
      <c r="N120" s="90"/>
      <c r="O120" s="91"/>
      <c r="P120" s="92"/>
      <c r="Q120" s="93"/>
      <c r="R120" s="93"/>
      <c r="S120" s="93"/>
      <c r="T120" s="93"/>
    </row>
    <row r="121" spans="1:20" ht="63.75">
      <c r="A121" s="83" t="s">
        <v>245</v>
      </c>
      <c r="B121" s="88" t="s">
        <v>115</v>
      </c>
      <c r="C121" s="89" t="str">
        <f ca="1" t="shared" si="23"/>
        <v>JUNÇÃO SIMPLES, PVC, SERIE NORMAL, ESGOTO PREDIAL, DN 100 X 100 MM, JUNTA ELÁSTICA, FORNECIDO E INSTALADO EM RAMAL DE DESCARGA OU RAMAL DE ESGOTO SANITÁRIO. AF_08/2022</v>
      </c>
      <c r="D121" s="103" t="s">
        <v>139</v>
      </c>
      <c r="E121" s="103" t="s">
        <v>152</v>
      </c>
      <c r="F121" s="114">
        <v>53.5</v>
      </c>
      <c r="G121" s="18">
        <v>0.24</v>
      </c>
      <c r="H121" s="34">
        <f t="shared" si="19"/>
        <v>66.34</v>
      </c>
      <c r="I121" s="32">
        <f t="shared" si="20"/>
        <v>19.902</v>
      </c>
      <c r="J121" s="31">
        <f>I121*E121</f>
        <v>39.804</v>
      </c>
      <c r="K121" s="33">
        <f t="shared" si="24"/>
        <v>46.438</v>
      </c>
      <c r="L121" s="52">
        <f>K121*E121</f>
        <v>92.876</v>
      </c>
      <c r="M121" s="51">
        <f t="shared" si="25"/>
        <v>132.68</v>
      </c>
      <c r="N121" s="90"/>
      <c r="O121" s="91"/>
      <c r="P121" s="92"/>
      <c r="Q121" s="93"/>
      <c r="R121" s="93"/>
      <c r="S121" s="93"/>
      <c r="T121" s="93"/>
    </row>
    <row r="122" spans="1:20" ht="51">
      <c r="A122" s="83" t="s">
        <v>246</v>
      </c>
      <c r="B122" s="88" t="s">
        <v>116</v>
      </c>
      <c r="C122" s="89" t="str">
        <f ca="1" t="shared" si="23"/>
        <v>CAIXA SIFONADA, PVC, DN 100 X 100 X 50 MM, JUNTA ELÁSTICA, FORNECIDA E INSTALADA EM RAMAL DE DESCARGA OU EM RAMAL DE ESGOTO SANITÁRIO. AF_08/2022</v>
      </c>
      <c r="D122" s="103" t="s">
        <v>139</v>
      </c>
      <c r="E122" s="103" t="s">
        <v>143</v>
      </c>
      <c r="F122" s="114">
        <v>50.69</v>
      </c>
      <c r="G122" s="18">
        <v>0.24</v>
      </c>
      <c r="H122" s="34">
        <f t="shared" si="19"/>
        <v>62.855599999999995</v>
      </c>
      <c r="I122" s="32">
        <f t="shared" si="20"/>
        <v>18.856679999999997</v>
      </c>
      <c r="J122" s="31">
        <v>113.15</v>
      </c>
      <c r="K122" s="33">
        <f t="shared" si="24"/>
        <v>43.99891999999999</v>
      </c>
      <c r="L122" s="52">
        <v>264.01</v>
      </c>
      <c r="M122" s="51">
        <f t="shared" si="25"/>
        <v>377.15999999999997</v>
      </c>
      <c r="N122" s="90"/>
      <c r="O122" s="91"/>
      <c r="P122" s="92"/>
      <c r="Q122" s="93"/>
      <c r="R122" s="93"/>
      <c r="S122" s="93"/>
      <c r="T122" s="93"/>
    </row>
    <row r="123" spans="1:20" ht="63.75">
      <c r="A123" s="83" t="s">
        <v>247</v>
      </c>
      <c r="B123" s="88" t="s">
        <v>117</v>
      </c>
      <c r="C123" s="89" t="str">
        <f ca="1" t="shared" si="23"/>
        <v>SUMIDOURO RETANGULAR, EM ALVENARIA COM TIJOLOS CERÂMICOS MACIÇOS, DIMENSÕES INTERNAS: 0,8 X 1,4 X H=3,0 M, ÁREA DE INFILTRAÇÃO: 13,2 M² (PARA 5 CONTRIBUINTES). AF_12/2020</v>
      </c>
      <c r="D123" s="103" t="s">
        <v>139</v>
      </c>
      <c r="E123" s="103" t="s">
        <v>166</v>
      </c>
      <c r="F123" s="114">
        <v>4220.43</v>
      </c>
      <c r="G123" s="18">
        <v>0.24</v>
      </c>
      <c r="H123" s="34">
        <f t="shared" si="19"/>
        <v>5233.3332</v>
      </c>
      <c r="I123" s="32">
        <f t="shared" si="20"/>
        <v>1569.9999599999999</v>
      </c>
      <c r="J123" s="31">
        <f>I123*E123</f>
        <v>1569.9999599999999</v>
      </c>
      <c r="K123" s="33">
        <f t="shared" si="24"/>
        <v>3663.33324</v>
      </c>
      <c r="L123" s="52">
        <f>K123*E123</f>
        <v>3663.33324</v>
      </c>
      <c r="M123" s="51">
        <f t="shared" si="25"/>
        <v>5233.3332</v>
      </c>
      <c r="N123" s="90"/>
      <c r="O123" s="91"/>
      <c r="P123" s="92"/>
      <c r="Q123" s="93"/>
      <c r="R123" s="93"/>
      <c r="S123" s="93"/>
      <c r="T123" s="93"/>
    </row>
    <row r="124" spans="1:20" ht="63.75">
      <c r="A124" s="83" t="s">
        <v>248</v>
      </c>
      <c r="B124" s="88" t="s">
        <v>118</v>
      </c>
      <c r="C124" s="89" t="str">
        <f ca="1" t="shared" si="23"/>
        <v>FOSSA SEPTICA, SEM FILTRO, EM POLIETILENO DE ALTA DENSIDADE (PEAD), PARA 4 A 7 CONTRIBUINTES, CILINDRICA, COM TAMPA, CAPACIDADE APROXIMADA DE *1100* LITROS (NBR 7229)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24" s="103" t="s">
        <v>139</v>
      </c>
      <c r="E124" s="103" t="s">
        <v>166</v>
      </c>
      <c r="F124" s="114">
        <v>1870.8</v>
      </c>
      <c r="G124" s="18">
        <v>0.24</v>
      </c>
      <c r="H124" s="34">
        <f t="shared" si="19"/>
        <v>2319.792</v>
      </c>
      <c r="I124" s="32">
        <f t="shared" si="20"/>
        <v>695.9376</v>
      </c>
      <c r="J124" s="31">
        <f>I124*E124</f>
        <v>695.9376</v>
      </c>
      <c r="K124" s="33">
        <f t="shared" si="24"/>
        <v>1623.8544</v>
      </c>
      <c r="L124" s="52">
        <f>K124*E124</f>
        <v>1623.8544</v>
      </c>
      <c r="M124" s="51">
        <f t="shared" si="25"/>
        <v>2319.792</v>
      </c>
      <c r="N124" s="90"/>
      <c r="O124" s="91"/>
      <c r="P124" s="92"/>
      <c r="Q124" s="93"/>
      <c r="R124" s="93"/>
      <c r="S124" s="93"/>
      <c r="T124" s="93"/>
    </row>
    <row r="125" spans="1:20" ht="51">
      <c r="A125" s="83" t="s">
        <v>249</v>
      </c>
      <c r="B125" s="88" t="s">
        <v>119</v>
      </c>
      <c r="C125" s="89" t="str">
        <f ca="1" t="shared" si="23"/>
        <v>FILTRO ANAERÓBIO CIRCULAR, EM CONCRETO PRÉ-MOLDADO, DIÂMETRO INTERNO = 1,10 M, ALTURA INTERNA = 1,50 M, VOLUME ÚTIL: 1140,4 L (PARA 5 CONTRIBUINTES). AF_12/2020_PA</v>
      </c>
      <c r="D125" s="103" t="s">
        <v>139</v>
      </c>
      <c r="E125" s="103" t="s">
        <v>166</v>
      </c>
      <c r="F125" s="114">
        <v>1739.55</v>
      </c>
      <c r="G125" s="18">
        <v>0.24</v>
      </c>
      <c r="H125" s="34">
        <f t="shared" si="19"/>
        <v>2157.042</v>
      </c>
      <c r="I125" s="32">
        <f t="shared" si="20"/>
        <v>647.1125999999999</v>
      </c>
      <c r="J125" s="31">
        <f>I125*E125</f>
        <v>647.1125999999999</v>
      </c>
      <c r="K125" s="33">
        <f t="shared" si="24"/>
        <v>1509.9293999999998</v>
      </c>
      <c r="L125" s="52">
        <f>K125*E125</f>
        <v>1509.9293999999998</v>
      </c>
      <c r="M125" s="51">
        <f t="shared" si="25"/>
        <v>2157.0419999999995</v>
      </c>
      <c r="N125" s="90"/>
      <c r="O125" s="91"/>
      <c r="P125" s="92"/>
      <c r="Q125" s="93"/>
      <c r="R125" s="93"/>
      <c r="S125" s="93"/>
      <c r="T125" s="93"/>
    </row>
    <row r="126" spans="1:20" ht="51">
      <c r="A126" s="83" t="s">
        <v>250</v>
      </c>
      <c r="B126" s="88" t="s">
        <v>120</v>
      </c>
      <c r="C126" s="89" t="str">
        <f ca="1" t="shared" si="23"/>
        <v>POÇO DE INSPEÇÃO CIRCULAR PARA ESGOTO, EM CONCRETO PRÉ-MOLDADO, DIÂMETRO INTERNO = 0,60 M, PROFUNDIDADE = 0,90 M, EXCLUINDO TAMPÃO. AF_12/2020_PA</v>
      </c>
      <c r="D126" s="103" t="s">
        <v>139</v>
      </c>
      <c r="E126" s="103" t="s">
        <v>152</v>
      </c>
      <c r="F126" s="114">
        <v>513.02</v>
      </c>
      <c r="G126" s="18">
        <v>0.24</v>
      </c>
      <c r="H126" s="34">
        <f t="shared" si="19"/>
        <v>636.1448</v>
      </c>
      <c r="I126" s="32">
        <f t="shared" si="20"/>
        <v>190.84344000000002</v>
      </c>
      <c r="J126" s="31">
        <v>381.68</v>
      </c>
      <c r="K126" s="33">
        <f t="shared" si="24"/>
        <v>445.30136</v>
      </c>
      <c r="L126" s="52">
        <f>K126*E126</f>
        <v>890.60272</v>
      </c>
      <c r="M126" s="51">
        <f t="shared" si="25"/>
        <v>1272.28272</v>
      </c>
      <c r="N126" s="90"/>
      <c r="O126" s="91"/>
      <c r="P126" s="92"/>
      <c r="Q126" s="93"/>
      <c r="R126" s="93"/>
      <c r="S126" s="93"/>
      <c r="T126" s="93"/>
    </row>
    <row r="127" spans="1:20" ht="13.5">
      <c r="A127" s="147"/>
      <c r="B127" s="148"/>
      <c r="C127" s="148"/>
      <c r="D127" s="148"/>
      <c r="E127" s="148"/>
      <c r="F127" s="148"/>
      <c r="G127" s="148"/>
      <c r="H127" s="148"/>
      <c r="I127" s="154">
        <v>4092.9</v>
      </c>
      <c r="J127" s="155"/>
      <c r="K127" s="158">
        <v>9550.14</v>
      </c>
      <c r="L127" s="159"/>
      <c r="M127" s="149">
        <v>13643.04</v>
      </c>
      <c r="N127" s="90"/>
      <c r="O127" s="91"/>
      <c r="P127" s="92"/>
      <c r="Q127" s="93"/>
      <c r="R127" s="93"/>
      <c r="S127" s="93"/>
      <c r="T127" s="93"/>
    </row>
    <row r="128" spans="1:20" ht="13.5">
      <c r="A128" s="239"/>
      <c r="B128" s="240"/>
      <c r="C128" s="190" t="s">
        <v>121</v>
      </c>
      <c r="D128" s="190"/>
      <c r="E128" s="190"/>
      <c r="F128" s="190"/>
      <c r="G128" s="190"/>
      <c r="H128" s="190"/>
      <c r="I128" s="190"/>
      <c r="J128" s="190"/>
      <c r="K128" s="190"/>
      <c r="L128" s="190"/>
      <c r="M128" s="191"/>
      <c r="N128" s="90"/>
      <c r="O128" s="91"/>
      <c r="P128" s="92"/>
      <c r="Q128" s="93"/>
      <c r="R128" s="93"/>
      <c r="S128" s="93"/>
      <c r="T128" s="93"/>
    </row>
    <row r="129" spans="1:20" ht="38.25">
      <c r="A129" s="83" t="s">
        <v>251</v>
      </c>
      <c r="B129" s="88" t="s">
        <v>122</v>
      </c>
      <c r="C129" s="89" t="str">
        <f aca="true" ca="1" t="shared" si="26" ref="C129:C139">IF($C129="S",REFERENCIA.Descricao,"(digite a descrição aqui)")</f>
        <v>VÁLVULA EM PLÁSTICO 1 PARA PIA, TANQUE OU LAVATÓRIO, COM OU SEM LADRÃO - FORNECIMENTO E INSTALAÇÃO. AF_01/2020</v>
      </c>
      <c r="D129" s="103" t="s">
        <v>139</v>
      </c>
      <c r="E129" s="103" t="s">
        <v>143</v>
      </c>
      <c r="F129" s="105">
        <v>10.74</v>
      </c>
      <c r="G129" s="18">
        <v>0.24</v>
      </c>
      <c r="H129" s="34">
        <f t="shared" si="19"/>
        <v>13.3176</v>
      </c>
      <c r="I129" s="32">
        <f t="shared" si="20"/>
        <v>3.99528</v>
      </c>
      <c r="J129" s="31">
        <v>23.98</v>
      </c>
      <c r="K129" s="33">
        <f aca="true" t="shared" si="27" ref="K129:K138">H129*0.7</f>
        <v>9.32232</v>
      </c>
      <c r="L129" s="52">
        <v>55.94</v>
      </c>
      <c r="M129" s="51">
        <f aca="true" t="shared" si="28" ref="M129:M139">L129+J129</f>
        <v>79.92</v>
      </c>
      <c r="N129" s="90"/>
      <c r="O129" s="91"/>
      <c r="P129" s="92"/>
      <c r="Q129" s="93"/>
      <c r="R129" s="93"/>
      <c r="S129" s="93"/>
      <c r="T129" s="93"/>
    </row>
    <row r="130" spans="1:20" ht="25.5">
      <c r="A130" s="83" t="s">
        <v>252</v>
      </c>
      <c r="B130" s="88" t="s">
        <v>123</v>
      </c>
      <c r="C130" s="89" t="str">
        <f ca="1" t="shared" si="26"/>
        <v>SIFÃO DO TIPO FLEXÍVEL EM PVC 1  X 1.1/2  - FORNECIMENTO E INSTALAÇÃO. AF_01/2020</v>
      </c>
      <c r="D130" s="103" t="s">
        <v>139</v>
      </c>
      <c r="E130" s="103" t="s">
        <v>143</v>
      </c>
      <c r="F130" s="105">
        <v>13.92</v>
      </c>
      <c r="G130" s="18">
        <v>0.24</v>
      </c>
      <c r="H130" s="34">
        <f t="shared" si="19"/>
        <v>17.2608</v>
      </c>
      <c r="I130" s="32">
        <f t="shared" si="20"/>
        <v>5.17824</v>
      </c>
      <c r="J130" s="31">
        <v>31.06</v>
      </c>
      <c r="K130" s="33">
        <f t="shared" si="27"/>
        <v>12.082559999999999</v>
      </c>
      <c r="L130" s="52">
        <f>K130*E130</f>
        <v>72.49535999999999</v>
      </c>
      <c r="M130" s="51">
        <f t="shared" si="28"/>
        <v>103.55536</v>
      </c>
      <c r="N130" s="90"/>
      <c r="O130" s="91"/>
      <c r="P130" s="92"/>
      <c r="Q130" s="93"/>
      <c r="R130" s="93"/>
      <c r="S130" s="93"/>
      <c r="T130" s="93"/>
    </row>
    <row r="131" spans="1:20" ht="38.25">
      <c r="A131" s="83" t="s">
        <v>254</v>
      </c>
      <c r="B131" s="88" t="s">
        <v>124</v>
      </c>
      <c r="C131" s="89" t="str">
        <f ca="1" t="shared" si="26"/>
        <v>ENGATE FLEXÍVEL EM PLÁSTICO BRANCO, 1/2 X 30CM - FORNECIMENTO E INSTALAÇÃO. AF_01/2020</v>
      </c>
      <c r="D131" s="103" t="s">
        <v>139</v>
      </c>
      <c r="E131" s="103" t="s">
        <v>153</v>
      </c>
      <c r="F131" s="105">
        <v>11.88</v>
      </c>
      <c r="G131" s="18">
        <v>0.24</v>
      </c>
      <c r="H131" s="34">
        <f t="shared" si="19"/>
        <v>14.731200000000001</v>
      </c>
      <c r="I131" s="32">
        <f t="shared" si="20"/>
        <v>4.41936</v>
      </c>
      <c r="J131" s="31">
        <f>I131*E131</f>
        <v>17.67744</v>
      </c>
      <c r="K131" s="33">
        <f t="shared" si="27"/>
        <v>10.31184</v>
      </c>
      <c r="L131" s="52">
        <v>41.24</v>
      </c>
      <c r="M131" s="51">
        <f t="shared" si="28"/>
        <v>58.91744</v>
      </c>
      <c r="N131" s="90"/>
      <c r="O131" s="91"/>
      <c r="P131" s="92"/>
      <c r="Q131" s="93"/>
      <c r="R131" s="93"/>
      <c r="S131" s="93"/>
      <c r="T131" s="93"/>
    </row>
    <row r="132" spans="1:20" ht="38.25">
      <c r="A132" s="83" t="s">
        <v>255</v>
      </c>
      <c r="B132" s="88" t="s">
        <v>125</v>
      </c>
      <c r="C132" s="89" t="str">
        <f ca="1" t="shared" si="26"/>
        <v>VASO SANITÁRIO SIFONADO COM CAIXA ACOPLADA LOUÇA BRANCA - FORNECIMENTO E INSTALAÇÃO. AF_01/2020</v>
      </c>
      <c r="D132" s="103" t="s">
        <v>139</v>
      </c>
      <c r="E132" s="103" t="s">
        <v>152</v>
      </c>
      <c r="F132" s="105">
        <v>492.49</v>
      </c>
      <c r="G132" s="18">
        <v>0.24</v>
      </c>
      <c r="H132" s="34">
        <f t="shared" si="19"/>
        <v>610.6876</v>
      </c>
      <c r="I132" s="32">
        <f t="shared" si="20"/>
        <v>183.20628</v>
      </c>
      <c r="J132" s="31">
        <f>I132*E132</f>
        <v>366.41256</v>
      </c>
      <c r="K132" s="33">
        <f t="shared" si="27"/>
        <v>427.48132</v>
      </c>
      <c r="L132" s="52">
        <v>854.97</v>
      </c>
      <c r="M132" s="51">
        <f t="shared" si="28"/>
        <v>1221.38256</v>
      </c>
      <c r="N132" s="90"/>
      <c r="O132" s="91"/>
      <c r="P132" s="92"/>
      <c r="Q132" s="93"/>
      <c r="R132" s="93"/>
      <c r="S132" s="93"/>
      <c r="T132" s="93"/>
    </row>
    <row r="133" spans="1:20" ht="76.5">
      <c r="A133" s="83" t="s">
        <v>253</v>
      </c>
      <c r="B133" s="88" t="s">
        <v>126</v>
      </c>
      <c r="C133" s="89" t="str">
        <f ca="1" t="shared" si="26"/>
        <v>VASO SANITARIO SIFONADO CONVENCIONAL PARA PCD SEM FURO FRONTAL COM LOUÇA BRANCA SEM ASSENTO, INCLUSO CONJUNTO DE LIGAÇÃO PARA BACIA SANITÁRIA AJUSTÁVEL - FORNECIMENTO E INSTALAÇÃO. AF_01/2020</v>
      </c>
      <c r="D133" s="103" t="s">
        <v>139</v>
      </c>
      <c r="E133" s="103" t="s">
        <v>152</v>
      </c>
      <c r="F133" s="105">
        <v>781.52</v>
      </c>
      <c r="G133" s="18">
        <v>0.24</v>
      </c>
      <c r="H133" s="34">
        <f t="shared" si="19"/>
        <v>969.0848</v>
      </c>
      <c r="I133" s="32">
        <v>290.72</v>
      </c>
      <c r="J133" s="31">
        <v>581.45</v>
      </c>
      <c r="K133" s="33">
        <f t="shared" si="27"/>
        <v>678.3593599999999</v>
      </c>
      <c r="L133" s="52">
        <v>1356.71</v>
      </c>
      <c r="M133" s="51">
        <f t="shared" si="28"/>
        <v>1938.16</v>
      </c>
      <c r="N133" s="90"/>
      <c r="O133" s="91"/>
      <c r="P133" s="92"/>
      <c r="Q133" s="93"/>
      <c r="R133" s="93"/>
      <c r="S133" s="93"/>
      <c r="T133" s="93"/>
    </row>
    <row r="134" spans="1:20" ht="38.25">
      <c r="A134" s="83" t="s">
        <v>256</v>
      </c>
      <c r="B134" s="88" t="s">
        <v>127</v>
      </c>
      <c r="C134" s="89" t="str">
        <f ca="1" t="shared" si="26"/>
        <v>LAVATÓRIO LOUÇA BRANCA COM COLUNA, *44 X 35,5* CM, PADRÃO POPULAR - FORNECIMENTO E INSTALAÇÃO. AF_01/2020</v>
      </c>
      <c r="D134" s="103" t="s">
        <v>139</v>
      </c>
      <c r="E134" s="103" t="s">
        <v>152</v>
      </c>
      <c r="F134" s="105">
        <v>321.95</v>
      </c>
      <c r="G134" s="18">
        <v>0.24</v>
      </c>
      <c r="H134" s="34">
        <f t="shared" si="19"/>
        <v>399.21799999999996</v>
      </c>
      <c r="I134" s="32">
        <f t="shared" si="20"/>
        <v>119.76539999999999</v>
      </c>
      <c r="J134" s="31">
        <f aca="true" t="shared" si="29" ref="J134:J139">I134*E134</f>
        <v>239.53079999999997</v>
      </c>
      <c r="K134" s="33">
        <f t="shared" si="27"/>
        <v>279.45259999999996</v>
      </c>
      <c r="L134" s="52">
        <f>K134*E134</f>
        <v>558.9051999999999</v>
      </c>
      <c r="M134" s="51">
        <f t="shared" si="28"/>
        <v>798.4359999999999</v>
      </c>
      <c r="N134" s="90"/>
      <c r="O134" s="91"/>
      <c r="P134" s="92"/>
      <c r="Q134" s="93"/>
      <c r="R134" s="93"/>
      <c r="S134" s="93"/>
      <c r="T134" s="93"/>
    </row>
    <row r="135" spans="1:20" ht="89.25">
      <c r="A135" s="83" t="s">
        <v>257</v>
      </c>
      <c r="B135" s="88" t="s">
        <v>128</v>
      </c>
      <c r="C135" s="89" t="str">
        <f ca="1" t="shared" si="26"/>
        <v>BANCADA GRANITO CINZA  150 X 60 CM, COM CUBA DE EMBUTIR DE AÇO, VÁLVULA AMERICANA EM METAL, SIFÃO FLEXÍVEL EM PVC, ENGATE FLEXÍVEL 30 CM, TORNEIRA CROMADA LONGA, DE PAREDE, 1/2 OU 3/4, P/ COZINHA, PADRÃO POPULAR - FORNEC. E INSTALAÇÃO. AF_01/2020</v>
      </c>
      <c r="D135" s="103" t="s">
        <v>139</v>
      </c>
      <c r="E135" s="103" t="s">
        <v>152</v>
      </c>
      <c r="F135" s="105">
        <v>1233.38</v>
      </c>
      <c r="G135" s="18">
        <v>0.24</v>
      </c>
      <c r="H135" s="34">
        <f t="shared" si="19"/>
        <v>1529.3912</v>
      </c>
      <c r="I135" s="32">
        <f t="shared" si="20"/>
        <v>458.81736</v>
      </c>
      <c r="J135" s="31">
        <f t="shared" si="29"/>
        <v>917.63472</v>
      </c>
      <c r="K135" s="33">
        <f t="shared" si="27"/>
        <v>1070.57384</v>
      </c>
      <c r="L135" s="52">
        <f>K135*E135</f>
        <v>2141.14768</v>
      </c>
      <c r="M135" s="51">
        <f t="shared" si="28"/>
        <v>3058.7824</v>
      </c>
      <c r="N135" s="90"/>
      <c r="O135" s="91"/>
      <c r="P135" s="92"/>
      <c r="Q135" s="93"/>
      <c r="R135" s="93"/>
      <c r="S135" s="93"/>
      <c r="T135" s="93"/>
    </row>
    <row r="136" spans="1:20" ht="38.25">
      <c r="A136" s="83" t="s">
        <v>258</v>
      </c>
      <c r="B136" s="88" t="s">
        <v>129</v>
      </c>
      <c r="C136" s="89" t="str">
        <f ca="1" t="shared" si="26"/>
        <v>TORNEIRA CROMADA DE MESA, 1/2 OU 3/4, PARA LAVATÓRIO, PADRÃO POPULAR - FORNECIMENTO E INSTALAÇÃO. AF_01/2020</v>
      </c>
      <c r="D136" s="103" t="s">
        <v>139</v>
      </c>
      <c r="E136" s="103" t="s">
        <v>152</v>
      </c>
      <c r="F136" s="105">
        <v>117.4</v>
      </c>
      <c r="G136" s="18">
        <v>0.24</v>
      </c>
      <c r="H136" s="34">
        <f t="shared" si="19"/>
        <v>145.57600000000002</v>
      </c>
      <c r="I136" s="32">
        <f t="shared" si="20"/>
        <v>43.6728</v>
      </c>
      <c r="J136" s="31">
        <f t="shared" si="29"/>
        <v>87.3456</v>
      </c>
      <c r="K136" s="33">
        <v>101.91</v>
      </c>
      <c r="L136" s="52">
        <v>203.81</v>
      </c>
      <c r="M136" s="51">
        <f t="shared" si="28"/>
        <v>291.1556</v>
      </c>
      <c r="N136" s="90"/>
      <c r="O136" s="91"/>
      <c r="P136" s="92"/>
      <c r="Q136" s="93"/>
      <c r="R136" s="93"/>
      <c r="S136" s="93"/>
      <c r="T136" s="93"/>
    </row>
    <row r="137" spans="1:20" ht="25.5">
      <c r="A137" s="83" t="s">
        <v>259</v>
      </c>
      <c r="B137" s="88" t="s">
        <v>130</v>
      </c>
      <c r="C137" s="89" t="str">
        <f ca="1" t="shared" si="26"/>
        <v>TORNEIRA PLÁSTICA 3/4 PARA TANQUE - FORNECIMENTO E INSTALAÇÃO. AF_01/2020</v>
      </c>
      <c r="D137" s="103" t="s">
        <v>139</v>
      </c>
      <c r="E137" s="103" t="s">
        <v>152</v>
      </c>
      <c r="F137" s="105">
        <v>26.22</v>
      </c>
      <c r="G137" s="18">
        <v>0.24</v>
      </c>
      <c r="H137" s="34">
        <f t="shared" si="19"/>
        <v>32.5128</v>
      </c>
      <c r="I137" s="32">
        <f t="shared" si="20"/>
        <v>9.753839999999999</v>
      </c>
      <c r="J137" s="31">
        <f t="shared" si="29"/>
        <v>19.507679999999997</v>
      </c>
      <c r="K137" s="33">
        <f t="shared" si="27"/>
        <v>22.75896</v>
      </c>
      <c r="L137" s="52">
        <v>45.51</v>
      </c>
      <c r="M137" s="51">
        <f t="shared" si="28"/>
        <v>65.01768</v>
      </c>
      <c r="N137" s="90"/>
      <c r="O137" s="91"/>
      <c r="P137" s="92"/>
      <c r="Q137" s="93"/>
      <c r="R137" s="93"/>
      <c r="S137" s="93"/>
      <c r="T137" s="93"/>
    </row>
    <row r="138" spans="1:20" ht="51">
      <c r="A138" s="83" t="s">
        <v>260</v>
      </c>
      <c r="B138" s="88" t="s">
        <v>131</v>
      </c>
      <c r="C138" s="89" t="str">
        <f ca="1" t="shared" si="26"/>
        <v>REGISTRO DE GAVETA BRUTO, LATÃO, ROSCÁVEL, 3/4", COM ACABAMENTO E CANOPLA CROMADOS - FORNECIMENTO E INSTALAÇÃO. AF_08/2021</v>
      </c>
      <c r="D138" s="103" t="s">
        <v>139</v>
      </c>
      <c r="E138" s="103" t="s">
        <v>167</v>
      </c>
      <c r="F138" s="105">
        <v>109.71</v>
      </c>
      <c r="G138" s="18">
        <v>0.24</v>
      </c>
      <c r="H138" s="34">
        <f t="shared" si="19"/>
        <v>136.04039999999998</v>
      </c>
      <c r="I138" s="32">
        <f t="shared" si="20"/>
        <v>40.81211999999999</v>
      </c>
      <c r="J138" s="31">
        <f t="shared" si="29"/>
        <v>204.06059999999997</v>
      </c>
      <c r="K138" s="33">
        <f t="shared" si="27"/>
        <v>95.22827999999998</v>
      </c>
      <c r="L138" s="52">
        <f>K138*E138</f>
        <v>476.1413999999999</v>
      </c>
      <c r="M138" s="51">
        <f t="shared" si="28"/>
        <v>680.2019999999999</v>
      </c>
      <c r="N138" s="90"/>
      <c r="O138" s="91"/>
      <c r="P138" s="92"/>
      <c r="Q138" s="93"/>
      <c r="R138" s="93"/>
      <c r="S138" s="93"/>
      <c r="T138" s="93"/>
    </row>
    <row r="139" spans="1:20" ht="38.25">
      <c r="A139" s="83" t="s">
        <v>261</v>
      </c>
      <c r="B139" s="88" t="s">
        <v>132</v>
      </c>
      <c r="C139" s="89" t="str">
        <f ca="1" t="shared" si="26"/>
        <v>BARRA DE APOIO RETA, EM ALUMINIO, COMPRIMENTO 80 CM,  FIXADA NA PAREDE - FORNECIMENTO E INSTALAÇÃO. AF_01/2020</v>
      </c>
      <c r="D139" s="103" t="s">
        <v>139</v>
      </c>
      <c r="E139" s="103" t="s">
        <v>143</v>
      </c>
      <c r="F139" s="105">
        <v>316.41</v>
      </c>
      <c r="G139" s="18">
        <v>0.24</v>
      </c>
      <c r="H139" s="34">
        <f t="shared" si="19"/>
        <v>392.3484</v>
      </c>
      <c r="I139" s="32">
        <f t="shared" si="20"/>
        <v>117.70452</v>
      </c>
      <c r="J139" s="31">
        <f t="shared" si="29"/>
        <v>706.22712</v>
      </c>
      <c r="K139" s="33">
        <v>274.65</v>
      </c>
      <c r="L139" s="52">
        <v>1647.87</v>
      </c>
      <c r="M139" s="51">
        <f t="shared" si="28"/>
        <v>2354.09712</v>
      </c>
      <c r="N139" s="90"/>
      <c r="O139" s="91"/>
      <c r="P139" s="92"/>
      <c r="Q139" s="93"/>
      <c r="R139" s="93"/>
      <c r="S139" s="93"/>
      <c r="T139" s="93"/>
    </row>
    <row r="140" spans="1:20" ht="13.5">
      <c r="A140" s="147"/>
      <c r="B140" s="148"/>
      <c r="C140" s="148"/>
      <c r="D140" s="148"/>
      <c r="E140" s="148"/>
      <c r="F140" s="148"/>
      <c r="G140" s="148"/>
      <c r="H140" s="148"/>
      <c r="I140" s="154">
        <f>SUM(J129:J139)</f>
        <v>3194.88652</v>
      </c>
      <c r="J140" s="155"/>
      <c r="K140" s="156">
        <v>7454.75</v>
      </c>
      <c r="L140" s="157"/>
      <c r="M140" s="150">
        <v>10649.64</v>
      </c>
      <c r="N140" s="90"/>
      <c r="O140" s="91"/>
      <c r="P140" s="92"/>
      <c r="Q140" s="93"/>
      <c r="R140" s="93"/>
      <c r="S140" s="93"/>
      <c r="T140" s="93"/>
    </row>
    <row r="141" spans="1:20" ht="13.5" thickBot="1">
      <c r="A141" s="145" t="s">
        <v>1</v>
      </c>
      <c r="B141" s="146"/>
      <c r="C141" s="146"/>
      <c r="D141" s="146"/>
      <c r="E141" s="146"/>
      <c r="F141" s="146"/>
      <c r="G141" s="146"/>
      <c r="H141" s="146"/>
      <c r="I141" s="152">
        <f>I140+I127+I112</f>
        <v>7702.928199999999</v>
      </c>
      <c r="J141" s="153"/>
      <c r="K141" s="163">
        <f>K140+K127+K112</f>
        <v>17973.53288</v>
      </c>
      <c r="L141" s="164"/>
      <c r="M141" s="119">
        <f>M140+M127+M112</f>
        <v>25676.46456</v>
      </c>
      <c r="N141" s="90"/>
      <c r="O141" s="91"/>
      <c r="P141" s="92"/>
      <c r="Q141" s="93"/>
      <c r="R141" s="93"/>
      <c r="S141" s="93"/>
      <c r="T141" s="93"/>
    </row>
    <row r="142" spans="1:20" ht="14.25" thickBot="1">
      <c r="A142" s="168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90"/>
      <c r="O142" s="91"/>
      <c r="P142" s="92"/>
      <c r="Q142" s="93"/>
      <c r="R142" s="93"/>
      <c r="S142" s="93"/>
      <c r="T142" s="93"/>
    </row>
    <row r="143" spans="1:20" ht="13.5">
      <c r="A143" s="237"/>
      <c r="B143" s="238"/>
      <c r="C143" s="189" t="s">
        <v>133</v>
      </c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39"/>
      <c r="O143" s="91"/>
      <c r="P143" s="92"/>
      <c r="Q143" s="93"/>
      <c r="R143" s="93"/>
      <c r="S143" s="93"/>
      <c r="T143" s="93"/>
    </row>
    <row r="144" spans="1:20" ht="38.25">
      <c r="A144" s="83" t="s">
        <v>262</v>
      </c>
      <c r="B144" s="88" t="s">
        <v>134</v>
      </c>
      <c r="C144" s="89" t="str">
        <f ca="1">IF($C144="S",REFERENCIA.Descricao,"(digite a descrição aqui)")</f>
        <v>REGULARIZAÇÃO E COMPACTAÇÃO DE SUBLEITO DE SOLO  PREDOMINANTEMENTE ARGILOSO. AF_11/2019</v>
      </c>
      <c r="D144" s="103" t="s">
        <v>2</v>
      </c>
      <c r="E144" s="103" t="s">
        <v>168</v>
      </c>
      <c r="F144" s="106">
        <v>2.52</v>
      </c>
      <c r="G144" s="18">
        <v>0.24</v>
      </c>
      <c r="H144" s="34">
        <f t="shared" si="19"/>
        <v>3.1248</v>
      </c>
      <c r="I144" s="32">
        <f t="shared" si="20"/>
        <v>0.9374399999999999</v>
      </c>
      <c r="J144" s="31">
        <v>66.13</v>
      </c>
      <c r="K144" s="33">
        <v>2.18</v>
      </c>
      <c r="L144" s="52">
        <v>154.3</v>
      </c>
      <c r="M144" s="51">
        <f>L144+J144</f>
        <v>220.43</v>
      </c>
      <c r="N144" s="90"/>
      <c r="O144" s="91"/>
      <c r="P144" s="92"/>
      <c r="Q144" s="93"/>
      <c r="R144" s="93"/>
      <c r="S144" s="93"/>
      <c r="T144" s="93"/>
    </row>
    <row r="145" spans="1:20" ht="51">
      <c r="A145" s="83" t="s">
        <v>263</v>
      </c>
      <c r="B145" s="88" t="s">
        <v>135</v>
      </c>
      <c r="C145" s="89" t="str">
        <f ca="1">IF($C145="S",REFERENCIA.Descricao,"(digite a descrição aqui)")</f>
        <v>LASTRO COM MATERIAL GRANULAR (PEDRA BRITADA N.1 E PEDRA BRITADA N.2), APLICADO EM PISOS OU LAJES SOBRE SOLO, ESPESSURA DE *10 CM*. AF_07/2019</v>
      </c>
      <c r="D145" s="103" t="s">
        <v>13</v>
      </c>
      <c r="E145" s="103" t="s">
        <v>169</v>
      </c>
      <c r="F145" s="106">
        <v>114.16</v>
      </c>
      <c r="G145" s="18">
        <v>0.24</v>
      </c>
      <c r="H145" s="34">
        <f t="shared" si="19"/>
        <v>141.5584</v>
      </c>
      <c r="I145" s="32">
        <f t="shared" si="20"/>
        <v>42.46752</v>
      </c>
      <c r="J145" s="31">
        <f>I145*E145</f>
        <v>300.2453664</v>
      </c>
      <c r="K145" s="33">
        <f>H145*0.7</f>
        <v>99.09088</v>
      </c>
      <c r="L145" s="52">
        <v>700.58</v>
      </c>
      <c r="M145" s="51">
        <f>L145+J145</f>
        <v>1000.8253664000001</v>
      </c>
      <c r="N145" s="90"/>
      <c r="O145" s="91"/>
      <c r="P145" s="92"/>
      <c r="Q145" s="93"/>
      <c r="R145" s="93"/>
      <c r="S145" s="93"/>
      <c r="T145" s="93"/>
    </row>
    <row r="146" spans="1:20" ht="51">
      <c r="A146" s="83" t="s">
        <v>233</v>
      </c>
      <c r="B146" s="88" t="s">
        <v>136</v>
      </c>
      <c r="C146" s="89" t="str">
        <f ca="1">IF($C146="S",REFERENCIA.Descricao,"(digite a descrição aqui)")</f>
        <v>EXECUÇÃO DE PASSEIO EM PISO INTERTRAVADO, COM BLOCO RETANGULAR COR NATURAL DE 20 X 10 CM, ESPESSURA 6 CM. AF_10/2022</v>
      </c>
      <c r="D146" s="103" t="s">
        <v>2</v>
      </c>
      <c r="E146" s="103" t="s">
        <v>168</v>
      </c>
      <c r="F146" s="106">
        <v>72.05</v>
      </c>
      <c r="G146" s="18">
        <v>0.24</v>
      </c>
      <c r="H146" s="34">
        <f t="shared" si="19"/>
        <v>89.342</v>
      </c>
      <c r="I146" s="32">
        <f t="shared" si="20"/>
        <v>26.802599999999998</v>
      </c>
      <c r="J146" s="31">
        <v>1893.56</v>
      </c>
      <c r="K146" s="33">
        <f>H146*0.7</f>
        <v>62.53939999999999</v>
      </c>
      <c r="L146" s="52">
        <v>4418.31</v>
      </c>
      <c r="M146" s="51">
        <f>L146+J146</f>
        <v>6311.870000000001</v>
      </c>
      <c r="N146" s="90"/>
      <c r="O146" s="91"/>
      <c r="P146" s="92"/>
      <c r="Q146" s="93"/>
      <c r="R146" s="93"/>
      <c r="S146" s="93"/>
      <c r="T146" s="93"/>
    </row>
    <row r="147" spans="1:20" ht="76.5">
      <c r="A147" s="83" t="s">
        <v>264</v>
      </c>
      <c r="B147" s="88" t="s">
        <v>137</v>
      </c>
      <c r="C147" s="89" t="str">
        <f ca="1">IF($C147="S",REFERENCIA.Descricao,"(digite a descrição aqui)")</f>
        <v>ASSENTAMENTO DE GUIA (MEIO-FIO) EM TRECHO RETO, CONFECCIONADA EM CONCRETO PRÉ-FABRICADO, DIMENSÕES 100X15X13X30 CM (COMPRIMENTO X BASE INFERIOR X BASE SUPERIOR X ALTURA), PARA VIAS URBANAS (USO VIÁRIO). AF_06/2016</v>
      </c>
      <c r="D147" s="103" t="s">
        <v>140</v>
      </c>
      <c r="E147" s="103" t="s">
        <v>170</v>
      </c>
      <c r="F147" s="106">
        <v>54.69</v>
      </c>
      <c r="G147" s="18">
        <v>0.24</v>
      </c>
      <c r="H147" s="34">
        <f t="shared" si="19"/>
        <v>67.81559999999999</v>
      </c>
      <c r="I147" s="32">
        <v>20.35</v>
      </c>
      <c r="J147" s="31">
        <v>1139.38</v>
      </c>
      <c r="K147" s="33">
        <f>H147*0.7</f>
        <v>47.47091999999999</v>
      </c>
      <c r="L147" s="52">
        <v>2658.54</v>
      </c>
      <c r="M147" s="51">
        <f>L147+J147</f>
        <v>3797.92</v>
      </c>
      <c r="N147" s="90"/>
      <c r="O147" s="91"/>
      <c r="P147" s="92"/>
      <c r="Q147" s="93"/>
      <c r="R147" s="93"/>
      <c r="S147" s="93"/>
      <c r="T147" s="93"/>
    </row>
    <row r="148" spans="1:16" ht="12.75" customHeight="1" thickBot="1">
      <c r="A148" s="200" t="s">
        <v>1</v>
      </c>
      <c r="B148" s="201"/>
      <c r="C148" s="201"/>
      <c r="D148" s="201"/>
      <c r="E148" s="201"/>
      <c r="F148" s="201"/>
      <c r="G148" s="201"/>
      <c r="H148" s="202"/>
      <c r="I148" s="198">
        <f>SUM(J144:J147)</f>
        <v>3399.3153664</v>
      </c>
      <c r="J148" s="199"/>
      <c r="K148" s="198">
        <f>SUM(L144:L147)</f>
        <v>7931.7300000000005</v>
      </c>
      <c r="L148" s="199"/>
      <c r="M148" s="183">
        <f>SUM(M144:M147)</f>
        <v>11331.045366400002</v>
      </c>
      <c r="N148" s="184"/>
      <c r="O148" s="14"/>
      <c r="P148" s="4"/>
    </row>
    <row r="149" spans="1:16" ht="12.75" customHeight="1" thickBot="1">
      <c r="A149" s="181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54"/>
      <c r="O149" s="14"/>
      <c r="P149" s="14"/>
    </row>
    <row r="150" spans="1:16" s="9" customFormat="1" ht="12.75" customHeight="1">
      <c r="A150" s="195"/>
      <c r="B150" s="196"/>
      <c r="C150" s="196"/>
      <c r="D150" s="196"/>
      <c r="E150" s="196"/>
      <c r="F150" s="196"/>
      <c r="G150" s="196"/>
      <c r="H150" s="197"/>
      <c r="I150" s="194" t="s">
        <v>15</v>
      </c>
      <c r="J150" s="194"/>
      <c r="K150" s="194" t="s">
        <v>14</v>
      </c>
      <c r="L150" s="194"/>
      <c r="M150" s="111" t="s">
        <v>1</v>
      </c>
      <c r="N150" s="53"/>
      <c r="O150" s="15"/>
      <c r="P150" s="8"/>
    </row>
    <row r="151" spans="1:16" ht="19.5" customHeight="1" thickBot="1">
      <c r="A151" s="222" t="s">
        <v>183</v>
      </c>
      <c r="B151" s="223"/>
      <c r="C151" s="223"/>
      <c r="D151" s="223"/>
      <c r="E151" s="223"/>
      <c r="F151" s="223"/>
      <c r="G151" s="223"/>
      <c r="H151" s="223"/>
      <c r="I151" s="192">
        <f>I148+I141+I102+I90+I83+I74+I67+I55+I49+I45+I34+I30+I13</f>
        <v>37278.2038352</v>
      </c>
      <c r="J151" s="192"/>
      <c r="K151" s="192">
        <f>K148+K141+K102+K90+K83+K74+K67+K55+K49+K45+K34+K30+K13</f>
        <v>86982.2781028</v>
      </c>
      <c r="L151" s="192"/>
      <c r="M151" s="192">
        <f>M148+M141+M102+M90+M83+M74+M67+M55+M49+M45+M34+M30+M13</f>
        <v>124260.48172199998</v>
      </c>
      <c r="N151" s="193"/>
      <c r="O151" s="14"/>
      <c r="P151" s="14"/>
    </row>
    <row r="152" spans="1:14" ht="14.25">
      <c r="A152" s="60"/>
      <c r="B152" s="61"/>
      <c r="C152" s="62"/>
      <c r="D152" s="63"/>
      <c r="E152" s="64"/>
      <c r="F152" s="64"/>
      <c r="G152" s="64"/>
      <c r="H152" s="64"/>
      <c r="I152" s="65"/>
      <c r="J152" s="63"/>
      <c r="K152" s="63"/>
      <c r="L152" s="63"/>
      <c r="M152" s="65"/>
      <c r="N152" s="39"/>
    </row>
    <row r="153" spans="1:14" ht="14.25">
      <c r="A153" s="60"/>
      <c r="B153" s="61"/>
      <c r="C153" s="62"/>
      <c r="D153" s="63"/>
      <c r="E153" s="64"/>
      <c r="F153" s="64"/>
      <c r="G153" s="64"/>
      <c r="H153" s="64"/>
      <c r="I153" s="65"/>
      <c r="J153" s="63"/>
      <c r="K153" s="63"/>
      <c r="L153" s="63"/>
      <c r="M153" s="65"/>
      <c r="N153" s="39"/>
    </row>
    <row r="154" spans="1:14" ht="13.5">
      <c r="A154" s="66"/>
      <c r="B154" s="67"/>
      <c r="C154" s="63" t="s">
        <v>184</v>
      </c>
      <c r="D154" s="68"/>
      <c r="E154" s="69"/>
      <c r="F154" s="69"/>
      <c r="G154" s="69"/>
      <c r="H154" s="69"/>
      <c r="I154" s="70"/>
      <c r="J154" s="68"/>
      <c r="K154" s="68"/>
      <c r="L154" s="68"/>
      <c r="M154" s="70"/>
      <c r="N154" s="39"/>
    </row>
    <row r="155" spans="1:14" ht="12.75">
      <c r="A155" s="66"/>
      <c r="B155" s="71"/>
      <c r="C155" s="67"/>
      <c r="D155" s="68"/>
      <c r="E155" s="69"/>
      <c r="F155" s="69"/>
      <c r="G155" s="69"/>
      <c r="H155" s="69"/>
      <c r="I155" s="70"/>
      <c r="J155" s="68"/>
      <c r="K155" s="68"/>
      <c r="L155" s="72"/>
      <c r="M155" s="73"/>
      <c r="N155" s="39"/>
    </row>
    <row r="156" spans="1:14" ht="7.5" customHeight="1">
      <c r="A156" s="66"/>
      <c r="B156" s="71"/>
      <c r="C156" s="68" t="s">
        <v>3</v>
      </c>
      <c r="D156" s="68"/>
      <c r="E156" s="69"/>
      <c r="F156" s="69"/>
      <c r="G156" s="69"/>
      <c r="H156" s="68" t="s">
        <v>3</v>
      </c>
      <c r="I156" s="70"/>
      <c r="J156" s="68"/>
      <c r="K156" s="68"/>
      <c r="L156" s="73"/>
      <c r="M156" s="73"/>
      <c r="N156" s="39"/>
    </row>
    <row r="157" spans="1:14" ht="12.75">
      <c r="A157" s="66"/>
      <c r="B157" s="71"/>
      <c r="C157" s="68" t="s">
        <v>20</v>
      </c>
      <c r="D157" s="68"/>
      <c r="E157" s="69"/>
      <c r="F157" s="69"/>
      <c r="G157" s="69"/>
      <c r="H157" s="68" t="s">
        <v>19</v>
      </c>
      <c r="I157" s="70"/>
      <c r="J157" s="68"/>
      <c r="K157" s="68"/>
      <c r="L157" s="73"/>
      <c r="M157" s="72"/>
      <c r="N157" s="39"/>
    </row>
    <row r="158" spans="1:14" ht="13.5" thickBot="1">
      <c r="A158" s="74"/>
      <c r="B158" s="75"/>
      <c r="C158" s="76" t="s">
        <v>21</v>
      </c>
      <c r="D158" s="76"/>
      <c r="E158" s="77"/>
      <c r="F158" s="77"/>
      <c r="G158" s="77"/>
      <c r="H158" s="76" t="s">
        <v>16</v>
      </c>
      <c r="I158" s="78"/>
      <c r="J158" s="76"/>
      <c r="K158" s="76"/>
      <c r="L158" s="79"/>
      <c r="M158" s="79" t="s">
        <v>29</v>
      </c>
      <c r="N158" s="80"/>
    </row>
    <row r="159" spans="1:13" ht="12.75">
      <c r="A159" s="1"/>
      <c r="B159" s="1"/>
      <c r="C159" s="1"/>
      <c r="D159" s="2"/>
      <c r="E159" s="12"/>
      <c r="F159" s="12"/>
      <c r="G159" s="12"/>
      <c r="H159" s="12"/>
      <c r="I159" s="16"/>
      <c r="J159" s="2"/>
      <c r="K159" s="2"/>
      <c r="L159" s="2"/>
      <c r="M159" s="2"/>
    </row>
    <row r="160" spans="1:13" ht="12.75">
      <c r="A160" s="1"/>
      <c r="B160" s="1"/>
      <c r="C160" s="1"/>
      <c r="D160" s="2"/>
      <c r="E160" s="12"/>
      <c r="F160" s="12"/>
      <c r="G160" s="12"/>
      <c r="H160" s="12"/>
      <c r="I160" s="16"/>
      <c r="J160" s="2"/>
      <c r="K160" s="2"/>
      <c r="L160" s="2"/>
      <c r="M160" s="2"/>
    </row>
    <row r="161" spans="1:13" ht="12.75">
      <c r="A161" s="1"/>
      <c r="B161" s="1"/>
      <c r="C161" s="1"/>
      <c r="D161" s="2"/>
      <c r="E161" s="12"/>
      <c r="F161" s="12"/>
      <c r="G161" s="12"/>
      <c r="H161" s="12"/>
      <c r="I161" s="16"/>
      <c r="J161" s="2"/>
      <c r="K161" s="2"/>
      <c r="L161" s="2"/>
      <c r="M161" s="2"/>
    </row>
    <row r="162" spans="1:13" ht="12.75">
      <c r="A162" s="1"/>
      <c r="B162" s="1"/>
      <c r="C162" s="1"/>
      <c r="D162" s="2"/>
      <c r="E162" s="12"/>
      <c r="F162" s="12"/>
      <c r="G162" s="12"/>
      <c r="H162" s="12"/>
      <c r="I162" s="16"/>
      <c r="J162" s="2"/>
      <c r="K162" s="2"/>
      <c r="L162" s="2"/>
      <c r="M162" s="2"/>
    </row>
    <row r="163" spans="1:13" ht="12.75">
      <c r="A163" s="1"/>
      <c r="B163" s="1"/>
      <c r="C163" s="1"/>
      <c r="D163" s="2"/>
      <c r="E163" s="12"/>
      <c r="F163" s="12"/>
      <c r="G163" s="12"/>
      <c r="H163" s="12"/>
      <c r="I163" s="16"/>
      <c r="J163" s="2"/>
      <c r="K163" s="2"/>
      <c r="L163" s="2"/>
      <c r="M163" s="2"/>
    </row>
    <row r="164" spans="1:13" ht="12.75">
      <c r="A164" s="1"/>
      <c r="B164" s="1"/>
      <c r="C164" s="1"/>
      <c r="D164" s="2"/>
      <c r="E164" s="12"/>
      <c r="F164" s="12"/>
      <c r="G164" s="12"/>
      <c r="H164" s="12"/>
      <c r="I164" s="16"/>
      <c r="J164" s="2"/>
      <c r="K164" s="2"/>
      <c r="L164" s="2"/>
      <c r="M164" s="2"/>
    </row>
    <row r="165" spans="1:13" ht="12.75">
      <c r="A165" s="1"/>
      <c r="B165" s="1"/>
      <c r="C165" s="1"/>
      <c r="D165" s="2"/>
      <c r="E165" s="12"/>
      <c r="F165" s="12"/>
      <c r="G165" s="12"/>
      <c r="H165" s="12"/>
      <c r="I165" s="16"/>
      <c r="J165" s="2"/>
      <c r="K165" s="2"/>
      <c r="L165" s="2"/>
      <c r="M165" s="2"/>
    </row>
    <row r="166" spans="1:13" ht="12.75">
      <c r="A166" s="1"/>
      <c r="B166" s="1"/>
      <c r="C166" s="1"/>
      <c r="D166" s="2"/>
      <c r="E166" s="12"/>
      <c r="F166" s="12"/>
      <c r="G166" s="12"/>
      <c r="H166" s="12"/>
      <c r="I166" s="16"/>
      <c r="J166" s="2"/>
      <c r="K166" s="2"/>
      <c r="L166" s="2"/>
      <c r="M166" s="2"/>
    </row>
    <row r="167" spans="1:13" ht="12.75">
      <c r="A167" s="1"/>
      <c r="B167" s="1"/>
      <c r="C167" s="1"/>
      <c r="D167" s="2"/>
      <c r="E167" s="12"/>
      <c r="F167" s="12"/>
      <c r="G167" s="12"/>
      <c r="H167" s="12"/>
      <c r="I167" s="16"/>
      <c r="J167" s="2"/>
      <c r="K167" s="2"/>
      <c r="L167" s="2"/>
      <c r="M167" s="2"/>
    </row>
    <row r="168" spans="1:13" ht="12.75">
      <c r="A168" s="1"/>
      <c r="B168" s="1"/>
      <c r="C168" s="1"/>
      <c r="D168" s="2"/>
      <c r="E168" s="12"/>
      <c r="F168" s="12"/>
      <c r="G168" s="12"/>
      <c r="H168" s="12"/>
      <c r="I168" s="16"/>
      <c r="J168" s="2"/>
      <c r="K168" s="2"/>
      <c r="L168" s="2"/>
      <c r="M168" s="2"/>
    </row>
    <row r="169" spans="1:13" ht="12.75">
      <c r="A169" s="1"/>
      <c r="B169" s="1"/>
      <c r="C169" s="1"/>
      <c r="D169" s="2"/>
      <c r="E169" s="12"/>
      <c r="F169" s="12"/>
      <c r="G169" s="12"/>
      <c r="H169" s="12"/>
      <c r="I169" s="16"/>
      <c r="J169" s="2"/>
      <c r="K169" s="2"/>
      <c r="L169" s="2"/>
      <c r="M169" s="2"/>
    </row>
    <row r="170" spans="1:13" ht="12.75">
      <c r="A170" s="1"/>
      <c r="B170" s="1"/>
      <c r="C170" s="1"/>
      <c r="D170" s="2"/>
      <c r="E170" s="12"/>
      <c r="F170" s="12"/>
      <c r="G170" s="12"/>
      <c r="H170" s="12"/>
      <c r="I170" s="16"/>
      <c r="J170" s="2"/>
      <c r="K170" s="2"/>
      <c r="L170" s="2"/>
      <c r="M170" s="2"/>
    </row>
    <row r="171" spans="1:13" ht="12.75">
      <c r="A171" s="1"/>
      <c r="B171" s="1"/>
      <c r="C171" s="1"/>
      <c r="D171" s="2"/>
      <c r="E171" s="12"/>
      <c r="F171" s="12"/>
      <c r="G171" s="12"/>
      <c r="H171" s="12"/>
      <c r="I171" s="16"/>
      <c r="J171" s="2"/>
      <c r="K171" s="2"/>
      <c r="L171" s="2"/>
      <c r="M171" s="2"/>
    </row>
    <row r="172" spans="1:13" ht="12.75">
      <c r="A172" s="1"/>
      <c r="B172" s="1"/>
      <c r="C172" s="1"/>
      <c r="D172" s="2"/>
      <c r="E172" s="12"/>
      <c r="F172" s="12"/>
      <c r="G172" s="12"/>
      <c r="H172" s="12"/>
      <c r="I172" s="16"/>
      <c r="J172" s="2"/>
      <c r="K172" s="2"/>
      <c r="L172" s="2"/>
      <c r="M172" s="2"/>
    </row>
    <row r="173" spans="1:13" ht="12.75">
      <c r="A173" s="1"/>
      <c r="B173" s="1"/>
      <c r="C173" s="1"/>
      <c r="D173" s="2"/>
      <c r="E173" s="12"/>
      <c r="F173" s="12"/>
      <c r="G173" s="12"/>
      <c r="H173" s="12"/>
      <c r="I173" s="16"/>
      <c r="J173" s="2"/>
      <c r="K173" s="2"/>
      <c r="L173" s="2"/>
      <c r="M173" s="2"/>
    </row>
    <row r="174" spans="1:13" ht="12.75">
      <c r="A174" s="1"/>
      <c r="B174" s="1"/>
      <c r="C174" s="1"/>
      <c r="D174" s="2"/>
      <c r="E174" s="12"/>
      <c r="F174" s="12"/>
      <c r="G174" s="12"/>
      <c r="H174" s="12"/>
      <c r="I174" s="16"/>
      <c r="J174" s="2"/>
      <c r="K174" s="2"/>
      <c r="L174" s="2"/>
      <c r="M174" s="2"/>
    </row>
    <row r="175" spans="1:13" ht="12.75">
      <c r="A175" s="1"/>
      <c r="B175" s="1"/>
      <c r="C175" s="1"/>
      <c r="D175" s="2"/>
      <c r="E175" s="12"/>
      <c r="F175" s="12"/>
      <c r="G175" s="12"/>
      <c r="H175" s="12"/>
      <c r="I175" s="16"/>
      <c r="J175" s="2"/>
      <c r="K175" s="2"/>
      <c r="L175" s="2"/>
      <c r="M175" s="2"/>
    </row>
    <row r="176" spans="1:13" ht="12.75">
      <c r="A176" s="1"/>
      <c r="B176" s="1"/>
      <c r="C176" s="1"/>
      <c r="D176" s="2"/>
      <c r="E176" s="12"/>
      <c r="F176" s="12"/>
      <c r="G176" s="12"/>
      <c r="H176" s="12"/>
      <c r="I176" s="16"/>
      <c r="J176" s="2"/>
      <c r="K176" s="2"/>
      <c r="L176" s="2"/>
      <c r="M176" s="2"/>
    </row>
    <row r="177" spans="1:13" ht="12.75">
      <c r="A177" s="1"/>
      <c r="B177" s="1"/>
      <c r="C177" s="1"/>
      <c r="D177" s="2"/>
      <c r="E177" s="12"/>
      <c r="F177" s="12"/>
      <c r="G177" s="12"/>
      <c r="H177" s="12"/>
      <c r="I177" s="16"/>
      <c r="J177" s="2"/>
      <c r="K177" s="2"/>
      <c r="L177" s="2"/>
      <c r="M177" s="2"/>
    </row>
    <row r="178" spans="1:13" ht="12.75">
      <c r="A178" s="1"/>
      <c r="B178" s="1"/>
      <c r="C178" s="1"/>
      <c r="D178" s="2"/>
      <c r="E178" s="12"/>
      <c r="F178" s="12"/>
      <c r="G178" s="12"/>
      <c r="H178" s="12"/>
      <c r="I178" s="16"/>
      <c r="J178" s="2"/>
      <c r="K178" s="2"/>
      <c r="L178" s="2"/>
      <c r="M178" s="2"/>
    </row>
    <row r="179" spans="1:13" ht="12.75">
      <c r="A179" s="1"/>
      <c r="B179" s="1"/>
      <c r="C179" s="1"/>
      <c r="D179" s="2"/>
      <c r="E179" s="12"/>
      <c r="F179" s="12"/>
      <c r="G179" s="12"/>
      <c r="H179" s="12"/>
      <c r="I179" s="16"/>
      <c r="J179" s="2"/>
      <c r="K179" s="2"/>
      <c r="L179" s="2"/>
      <c r="M179" s="2"/>
    </row>
    <row r="180" spans="1:13" ht="12.75">
      <c r="A180" s="1"/>
      <c r="B180" s="1"/>
      <c r="C180" s="1"/>
      <c r="D180" s="2"/>
      <c r="E180" s="12"/>
      <c r="F180" s="12"/>
      <c r="G180" s="12"/>
      <c r="H180" s="12"/>
      <c r="I180" s="16"/>
      <c r="J180" s="2"/>
      <c r="K180" s="2"/>
      <c r="L180" s="2"/>
      <c r="M180" s="2"/>
    </row>
    <row r="181" spans="1:13" ht="12.75">
      <c r="A181" s="1"/>
      <c r="B181" s="1"/>
      <c r="C181" s="1"/>
      <c r="D181" s="2"/>
      <c r="E181" s="12"/>
      <c r="F181" s="12"/>
      <c r="G181" s="12"/>
      <c r="H181" s="12"/>
      <c r="I181" s="16"/>
      <c r="J181" s="2"/>
      <c r="K181" s="2"/>
      <c r="L181" s="2"/>
      <c r="M181" s="2"/>
    </row>
    <row r="182" spans="1:13" ht="12.75">
      <c r="A182" s="1"/>
      <c r="B182" s="1"/>
      <c r="C182" s="1"/>
      <c r="D182" s="2"/>
      <c r="E182" s="12"/>
      <c r="F182" s="12"/>
      <c r="G182" s="12"/>
      <c r="H182" s="12"/>
      <c r="I182" s="16"/>
      <c r="J182" s="2"/>
      <c r="K182" s="2"/>
      <c r="L182" s="2"/>
      <c r="M182" s="2"/>
    </row>
    <row r="183" spans="1:13" ht="12.75">
      <c r="A183" s="1"/>
      <c r="B183" s="1"/>
      <c r="C183" s="1"/>
      <c r="D183" s="2"/>
      <c r="E183" s="12"/>
      <c r="F183" s="12"/>
      <c r="G183" s="12"/>
      <c r="H183" s="12"/>
      <c r="I183" s="16"/>
      <c r="J183" s="2"/>
      <c r="K183" s="2"/>
      <c r="L183" s="2"/>
      <c r="M183" s="2"/>
    </row>
    <row r="184" spans="1:13" ht="12.75">
      <c r="A184" s="1"/>
      <c r="B184" s="1"/>
      <c r="C184" s="1"/>
      <c r="D184" s="2"/>
      <c r="E184" s="12"/>
      <c r="F184" s="12"/>
      <c r="G184" s="12"/>
      <c r="H184" s="12"/>
      <c r="I184" s="16"/>
      <c r="J184" s="2"/>
      <c r="K184" s="2"/>
      <c r="L184" s="2"/>
      <c r="M184" s="2"/>
    </row>
    <row r="185" spans="1:13" ht="12.75">
      <c r="A185" s="1"/>
      <c r="B185" s="1"/>
      <c r="C185" s="1"/>
      <c r="D185" s="2"/>
      <c r="E185" s="12"/>
      <c r="F185" s="12"/>
      <c r="G185" s="12"/>
      <c r="H185" s="12"/>
      <c r="I185" s="16"/>
      <c r="J185" s="2"/>
      <c r="K185" s="2"/>
      <c r="L185" s="2"/>
      <c r="M185" s="2"/>
    </row>
    <row r="186" spans="1:13" ht="12.75">
      <c r="A186" s="1"/>
      <c r="B186" s="1"/>
      <c r="C186" s="1"/>
      <c r="D186" s="2"/>
      <c r="E186" s="12"/>
      <c r="F186" s="12"/>
      <c r="G186" s="12"/>
      <c r="H186" s="12"/>
      <c r="I186" s="16"/>
      <c r="J186" s="2"/>
      <c r="K186" s="2"/>
      <c r="L186" s="2"/>
      <c r="M186" s="2"/>
    </row>
    <row r="187" spans="1:13" ht="12.75">
      <c r="A187" s="1"/>
      <c r="B187" s="1"/>
      <c r="C187" s="1"/>
      <c r="D187" s="2"/>
      <c r="E187" s="12"/>
      <c r="F187" s="12"/>
      <c r="G187" s="12"/>
      <c r="H187" s="12"/>
      <c r="I187" s="16"/>
      <c r="J187" s="2"/>
      <c r="K187" s="2"/>
      <c r="L187" s="2"/>
      <c r="M187" s="2"/>
    </row>
    <row r="188" spans="1:13" ht="12.75">
      <c r="A188" s="1"/>
      <c r="B188" s="1"/>
      <c r="C188" s="1"/>
      <c r="D188" s="2"/>
      <c r="E188" s="12"/>
      <c r="F188" s="12"/>
      <c r="G188" s="12"/>
      <c r="H188" s="12"/>
      <c r="I188" s="16"/>
      <c r="J188" s="2"/>
      <c r="K188" s="2"/>
      <c r="L188" s="2"/>
      <c r="M188" s="2"/>
    </row>
    <row r="189" spans="1:13" ht="12.75">
      <c r="A189" s="1"/>
      <c r="B189" s="1"/>
      <c r="C189" s="1"/>
      <c r="D189" s="2"/>
      <c r="E189" s="12"/>
      <c r="F189" s="12"/>
      <c r="G189" s="12"/>
      <c r="H189" s="12"/>
      <c r="I189" s="16"/>
      <c r="J189" s="2"/>
      <c r="K189" s="2"/>
      <c r="L189" s="2"/>
      <c r="M189" s="2"/>
    </row>
    <row r="190" spans="1:13" ht="12.75">
      <c r="A190" s="1"/>
      <c r="B190" s="1"/>
      <c r="C190" s="1"/>
      <c r="D190" s="2"/>
      <c r="E190" s="12"/>
      <c r="F190" s="12"/>
      <c r="G190" s="12"/>
      <c r="H190" s="12"/>
      <c r="I190" s="16"/>
      <c r="J190" s="2"/>
      <c r="K190" s="2"/>
      <c r="L190" s="2"/>
      <c r="M190" s="2"/>
    </row>
    <row r="191" spans="1:13" ht="12.75">
      <c r="A191" s="1"/>
      <c r="B191" s="1"/>
      <c r="C191" s="1"/>
      <c r="D191" s="2"/>
      <c r="E191" s="12"/>
      <c r="F191" s="12"/>
      <c r="G191" s="12"/>
      <c r="H191" s="12"/>
      <c r="I191" s="16"/>
      <c r="J191" s="2"/>
      <c r="K191" s="2"/>
      <c r="L191" s="2"/>
      <c r="M191" s="2"/>
    </row>
    <row r="192" spans="1:13" ht="12.75">
      <c r="A192" s="1"/>
      <c r="B192" s="1"/>
      <c r="C192" s="1"/>
      <c r="D192" s="2"/>
      <c r="E192" s="12"/>
      <c r="F192" s="12"/>
      <c r="G192" s="12"/>
      <c r="H192" s="12"/>
      <c r="I192" s="16"/>
      <c r="J192" s="2"/>
      <c r="K192" s="2"/>
      <c r="L192" s="2"/>
      <c r="M192" s="2"/>
    </row>
    <row r="193" spans="1:13" ht="12.75">
      <c r="A193" s="1"/>
      <c r="B193" s="1"/>
      <c r="C193" s="1"/>
      <c r="D193" s="2"/>
      <c r="E193" s="12"/>
      <c r="F193" s="12"/>
      <c r="G193" s="12"/>
      <c r="H193" s="12"/>
      <c r="I193" s="16"/>
      <c r="J193" s="2"/>
      <c r="K193" s="2"/>
      <c r="L193" s="2"/>
      <c r="M193" s="2"/>
    </row>
    <row r="194" spans="1:13" ht="12.75">
      <c r="A194" s="1"/>
      <c r="B194" s="1"/>
      <c r="C194" s="1"/>
      <c r="D194" s="2"/>
      <c r="E194" s="12"/>
      <c r="F194" s="12"/>
      <c r="G194" s="12"/>
      <c r="H194" s="12"/>
      <c r="I194" s="16"/>
      <c r="J194" s="2"/>
      <c r="K194" s="2"/>
      <c r="L194" s="2"/>
      <c r="M194" s="2"/>
    </row>
    <row r="195" spans="1:13" ht="12.75">
      <c r="A195" s="1"/>
      <c r="B195" s="1"/>
      <c r="C195" s="1"/>
      <c r="D195" s="2"/>
      <c r="E195" s="12"/>
      <c r="F195" s="12"/>
      <c r="G195" s="12"/>
      <c r="H195" s="12"/>
      <c r="I195" s="16"/>
      <c r="J195" s="2"/>
      <c r="K195" s="2"/>
      <c r="L195" s="2"/>
      <c r="M195" s="2"/>
    </row>
    <row r="196" spans="1:13" ht="12.75">
      <c r="A196" s="1"/>
      <c r="B196" s="1"/>
      <c r="C196" s="1"/>
      <c r="D196" s="2"/>
      <c r="E196" s="12"/>
      <c r="F196" s="12"/>
      <c r="G196" s="12"/>
      <c r="H196" s="12"/>
      <c r="I196" s="16"/>
      <c r="J196" s="2"/>
      <c r="K196" s="2"/>
      <c r="L196" s="2"/>
      <c r="M196" s="2"/>
    </row>
    <row r="197" spans="1:13" ht="12.75">
      <c r="A197" s="1"/>
      <c r="B197" s="1"/>
      <c r="C197" s="1"/>
      <c r="D197" s="2"/>
      <c r="E197" s="12"/>
      <c r="F197" s="12"/>
      <c r="G197" s="12"/>
      <c r="H197" s="12"/>
      <c r="I197" s="16"/>
      <c r="J197" s="2"/>
      <c r="K197" s="2"/>
      <c r="L197" s="2"/>
      <c r="M197" s="2"/>
    </row>
    <row r="198" spans="1:13" ht="12.75">
      <c r="A198" s="1"/>
      <c r="B198" s="1"/>
      <c r="C198" s="1"/>
      <c r="D198" s="2"/>
      <c r="E198" s="12"/>
      <c r="F198" s="12"/>
      <c r="G198" s="12"/>
      <c r="H198" s="12"/>
      <c r="I198" s="16"/>
      <c r="J198" s="2"/>
      <c r="K198" s="2"/>
      <c r="L198" s="2"/>
      <c r="M198" s="2"/>
    </row>
    <row r="199" spans="1:13" ht="12.75">
      <c r="A199" s="1"/>
      <c r="B199" s="1"/>
      <c r="C199" s="1"/>
      <c r="D199" s="2"/>
      <c r="E199" s="12"/>
      <c r="F199" s="12"/>
      <c r="G199" s="12"/>
      <c r="H199" s="12"/>
      <c r="I199" s="16"/>
      <c r="J199" s="2"/>
      <c r="K199" s="2"/>
      <c r="L199" s="2"/>
      <c r="M199" s="2"/>
    </row>
    <row r="200" spans="1:13" ht="12.75">
      <c r="A200" s="1"/>
      <c r="B200" s="1"/>
      <c r="C200" s="1"/>
      <c r="D200" s="2"/>
      <c r="E200" s="12"/>
      <c r="F200" s="12"/>
      <c r="G200" s="12"/>
      <c r="H200" s="12"/>
      <c r="I200" s="16"/>
      <c r="J200" s="2"/>
      <c r="K200" s="2"/>
      <c r="L200" s="2"/>
      <c r="M200" s="2"/>
    </row>
    <row r="201" spans="1:13" ht="12.75">
      <c r="A201" s="1"/>
      <c r="B201" s="1"/>
      <c r="C201" s="1"/>
      <c r="D201" s="2"/>
      <c r="E201" s="12"/>
      <c r="F201" s="12"/>
      <c r="G201" s="12"/>
      <c r="H201" s="12"/>
      <c r="I201" s="16"/>
      <c r="J201" s="2"/>
      <c r="K201" s="2"/>
      <c r="L201" s="2"/>
      <c r="M201" s="2"/>
    </row>
    <row r="202" spans="1:13" ht="12.75">
      <c r="A202" s="1"/>
      <c r="B202" s="1"/>
      <c r="C202" s="1"/>
      <c r="D202" s="2"/>
      <c r="E202" s="12"/>
      <c r="F202" s="12"/>
      <c r="G202" s="12"/>
      <c r="H202" s="12"/>
      <c r="I202" s="16"/>
      <c r="J202" s="2"/>
      <c r="K202" s="2"/>
      <c r="L202" s="2"/>
      <c r="M202" s="2"/>
    </row>
    <row r="203" spans="1:13" ht="12.75">
      <c r="A203" s="1"/>
      <c r="B203" s="1"/>
      <c r="C203" s="1"/>
      <c r="D203" s="2"/>
      <c r="E203" s="12"/>
      <c r="F203" s="12"/>
      <c r="G203" s="12"/>
      <c r="H203" s="12"/>
      <c r="I203" s="16"/>
      <c r="J203" s="2"/>
      <c r="K203" s="2"/>
      <c r="L203" s="2"/>
      <c r="M203" s="2"/>
    </row>
    <row r="204" spans="1:13" ht="12.75">
      <c r="A204" s="1"/>
      <c r="B204" s="1"/>
      <c r="C204" s="1"/>
      <c r="D204" s="2"/>
      <c r="E204" s="12"/>
      <c r="F204" s="12"/>
      <c r="G204" s="12"/>
      <c r="H204" s="12"/>
      <c r="I204" s="16"/>
      <c r="J204" s="2"/>
      <c r="K204" s="2"/>
      <c r="L204" s="2"/>
      <c r="M204" s="2"/>
    </row>
    <row r="205" spans="1:13" ht="12.75">
      <c r="A205" s="1"/>
      <c r="B205" s="1"/>
      <c r="C205" s="1"/>
      <c r="D205" s="2"/>
      <c r="E205" s="12"/>
      <c r="F205" s="12"/>
      <c r="G205" s="12"/>
      <c r="H205" s="12"/>
      <c r="I205" s="16"/>
      <c r="J205" s="2"/>
      <c r="K205" s="2"/>
      <c r="L205" s="2"/>
      <c r="M205" s="2"/>
    </row>
    <row r="206" spans="1:13" ht="12.75">
      <c r="A206" s="1"/>
      <c r="B206" s="1"/>
      <c r="C206" s="1"/>
      <c r="D206" s="2"/>
      <c r="E206" s="12"/>
      <c r="F206" s="12"/>
      <c r="G206" s="12"/>
      <c r="H206" s="12"/>
      <c r="I206" s="16"/>
      <c r="J206" s="2"/>
      <c r="K206" s="2"/>
      <c r="L206" s="2"/>
      <c r="M206" s="2"/>
    </row>
    <row r="207" spans="1:13" ht="12.75">
      <c r="A207" s="1"/>
      <c r="B207" s="1"/>
      <c r="C207" s="1"/>
      <c r="D207" s="2"/>
      <c r="E207" s="12"/>
      <c r="F207" s="12"/>
      <c r="G207" s="12"/>
      <c r="H207" s="12"/>
      <c r="I207" s="16"/>
      <c r="J207" s="2"/>
      <c r="K207" s="2"/>
      <c r="L207" s="2"/>
      <c r="M207" s="2"/>
    </row>
    <row r="208" spans="1:13" ht="12.75">
      <c r="A208" s="1"/>
      <c r="B208" s="1"/>
      <c r="C208" s="1"/>
      <c r="D208" s="2"/>
      <c r="E208" s="12"/>
      <c r="F208" s="12"/>
      <c r="G208" s="12"/>
      <c r="H208" s="12"/>
      <c r="I208" s="16"/>
      <c r="J208" s="2"/>
      <c r="K208" s="2"/>
      <c r="L208" s="2"/>
      <c r="M208" s="2"/>
    </row>
    <row r="209" spans="1:13" ht="12.75">
      <c r="A209" s="1"/>
      <c r="B209" s="1"/>
      <c r="C209" s="1"/>
      <c r="D209" s="2"/>
      <c r="E209" s="12"/>
      <c r="F209" s="12"/>
      <c r="G209" s="12"/>
      <c r="H209" s="12"/>
      <c r="I209" s="16"/>
      <c r="J209" s="2"/>
      <c r="K209" s="2"/>
      <c r="L209" s="2"/>
      <c r="M209" s="2"/>
    </row>
    <row r="210" spans="1:13" ht="12.75">
      <c r="A210" s="1"/>
      <c r="B210" s="1"/>
      <c r="C210" s="1"/>
      <c r="D210" s="2"/>
      <c r="E210" s="12"/>
      <c r="F210" s="12"/>
      <c r="G210" s="12"/>
      <c r="H210" s="12"/>
      <c r="I210" s="16"/>
      <c r="J210" s="2"/>
      <c r="K210" s="2"/>
      <c r="L210" s="2"/>
      <c r="M210" s="2"/>
    </row>
    <row r="211" spans="1:13" ht="12.75">
      <c r="A211" s="1"/>
      <c r="B211" s="1"/>
      <c r="C211" s="1"/>
      <c r="D211" s="2"/>
      <c r="E211" s="12"/>
      <c r="F211" s="12"/>
      <c r="G211" s="12"/>
      <c r="H211" s="12"/>
      <c r="I211" s="16"/>
      <c r="J211" s="2"/>
      <c r="K211" s="2"/>
      <c r="L211" s="2"/>
      <c r="M211" s="2"/>
    </row>
    <row r="212" spans="1:13" ht="12.75">
      <c r="A212" s="1"/>
      <c r="B212" s="1"/>
      <c r="C212" s="1"/>
      <c r="D212" s="2"/>
      <c r="E212" s="12"/>
      <c r="F212" s="12"/>
      <c r="G212" s="12"/>
      <c r="H212" s="12"/>
      <c r="I212" s="16"/>
      <c r="J212" s="2"/>
      <c r="K212" s="2"/>
      <c r="L212" s="2"/>
      <c r="M212" s="2"/>
    </row>
    <row r="213" spans="1:13" ht="12.75">
      <c r="A213" s="1"/>
      <c r="B213" s="1"/>
      <c r="C213" s="1"/>
      <c r="D213" s="2"/>
      <c r="E213" s="12"/>
      <c r="F213" s="12"/>
      <c r="G213" s="12"/>
      <c r="H213" s="12"/>
      <c r="I213" s="16"/>
      <c r="J213" s="2"/>
      <c r="K213" s="2"/>
      <c r="L213" s="2"/>
      <c r="M213" s="2"/>
    </row>
    <row r="214" spans="1:13" ht="12.75">
      <c r="A214" s="1"/>
      <c r="B214" s="1"/>
      <c r="C214" s="1"/>
      <c r="D214" s="2"/>
      <c r="E214" s="12"/>
      <c r="F214" s="12"/>
      <c r="G214" s="12"/>
      <c r="H214" s="12"/>
      <c r="I214" s="16"/>
      <c r="J214" s="2"/>
      <c r="K214" s="2"/>
      <c r="L214" s="2"/>
      <c r="M214" s="2"/>
    </row>
    <row r="215" spans="1:13" ht="12.75">
      <c r="A215" s="1"/>
      <c r="B215" s="1"/>
      <c r="C215" s="1"/>
      <c r="D215" s="2"/>
      <c r="E215" s="12"/>
      <c r="F215" s="12"/>
      <c r="G215" s="12"/>
      <c r="H215" s="12"/>
      <c r="I215" s="16"/>
      <c r="J215" s="2"/>
      <c r="K215" s="2"/>
      <c r="L215" s="2"/>
      <c r="M215" s="2"/>
    </row>
    <row r="216" spans="1:13" ht="12.75">
      <c r="A216" s="1"/>
      <c r="B216" s="1"/>
      <c r="C216" s="1"/>
      <c r="D216" s="2"/>
      <c r="E216" s="12"/>
      <c r="F216" s="12"/>
      <c r="G216" s="12"/>
      <c r="H216" s="12"/>
      <c r="I216" s="16"/>
      <c r="J216" s="2"/>
      <c r="K216" s="2"/>
      <c r="L216" s="2"/>
      <c r="M216" s="2"/>
    </row>
    <row r="217" spans="1:13" ht="12.75">
      <c r="A217" s="1"/>
      <c r="B217" s="1"/>
      <c r="C217" s="1"/>
      <c r="D217" s="2"/>
      <c r="E217" s="12"/>
      <c r="F217" s="12"/>
      <c r="G217" s="12"/>
      <c r="H217" s="12"/>
      <c r="I217" s="16"/>
      <c r="J217" s="2"/>
      <c r="K217" s="2"/>
      <c r="L217" s="2"/>
      <c r="M217" s="2"/>
    </row>
    <row r="218" spans="1:13" ht="12.75">
      <c r="A218" s="1"/>
      <c r="B218" s="1"/>
      <c r="C218" s="1"/>
      <c r="D218" s="2"/>
      <c r="E218" s="12"/>
      <c r="F218" s="12"/>
      <c r="G218" s="12"/>
      <c r="H218" s="12"/>
      <c r="I218" s="16"/>
      <c r="J218" s="2"/>
      <c r="K218" s="2"/>
      <c r="L218" s="2"/>
      <c r="M218" s="2"/>
    </row>
    <row r="219" spans="1:13" ht="12.75">
      <c r="A219" s="1"/>
      <c r="B219" s="1"/>
      <c r="C219" s="1"/>
      <c r="D219" s="2"/>
      <c r="E219" s="12"/>
      <c r="F219" s="12"/>
      <c r="G219" s="12"/>
      <c r="H219" s="12"/>
      <c r="I219" s="16"/>
      <c r="J219" s="2"/>
      <c r="K219" s="2"/>
      <c r="L219" s="2"/>
      <c r="M219" s="2"/>
    </row>
    <row r="220" spans="1:13" ht="12.75">
      <c r="A220" s="1"/>
      <c r="B220" s="1"/>
      <c r="C220" s="1"/>
      <c r="D220" s="2"/>
      <c r="E220" s="12"/>
      <c r="F220" s="12"/>
      <c r="G220" s="12"/>
      <c r="H220" s="12"/>
      <c r="I220" s="16"/>
      <c r="J220" s="2"/>
      <c r="K220" s="2"/>
      <c r="L220" s="2"/>
      <c r="M220" s="2"/>
    </row>
    <row r="221" spans="1:13" ht="12.75">
      <c r="A221" s="1"/>
      <c r="B221" s="1"/>
      <c r="C221" s="1"/>
      <c r="D221" s="2"/>
      <c r="E221" s="12"/>
      <c r="F221" s="12"/>
      <c r="G221" s="12"/>
      <c r="H221" s="12"/>
      <c r="I221" s="16"/>
      <c r="J221" s="2"/>
      <c r="K221" s="2"/>
      <c r="L221" s="2"/>
      <c r="M221" s="2"/>
    </row>
    <row r="222" spans="1:13" ht="12.75">
      <c r="A222" s="1"/>
      <c r="B222" s="1"/>
      <c r="C222" s="1"/>
      <c r="D222" s="2"/>
      <c r="E222" s="12"/>
      <c r="F222" s="12"/>
      <c r="G222" s="12"/>
      <c r="H222" s="12"/>
      <c r="I222" s="16"/>
      <c r="J222" s="2"/>
      <c r="K222" s="2"/>
      <c r="L222" s="2"/>
      <c r="M222" s="2"/>
    </row>
    <row r="223" spans="1:13" ht="12.75">
      <c r="A223" s="1"/>
      <c r="B223" s="1"/>
      <c r="C223" s="1"/>
      <c r="D223" s="2"/>
      <c r="E223" s="12"/>
      <c r="F223" s="12"/>
      <c r="G223" s="12"/>
      <c r="H223" s="12"/>
      <c r="I223" s="16"/>
      <c r="J223" s="2"/>
      <c r="K223" s="2"/>
      <c r="L223" s="2"/>
      <c r="M223" s="2"/>
    </row>
    <row r="224" spans="1:13" ht="12.75">
      <c r="A224" s="1"/>
      <c r="B224" s="1"/>
      <c r="C224" s="1"/>
      <c r="D224" s="2"/>
      <c r="E224" s="12"/>
      <c r="F224" s="12"/>
      <c r="G224" s="12"/>
      <c r="H224" s="12"/>
      <c r="I224" s="16"/>
      <c r="J224" s="2"/>
      <c r="K224" s="2"/>
      <c r="L224" s="2"/>
      <c r="M224" s="2"/>
    </row>
    <row r="225" spans="1:13" ht="12.75">
      <c r="A225" s="1"/>
      <c r="B225" s="1"/>
      <c r="C225" s="1"/>
      <c r="D225" s="2"/>
      <c r="E225" s="12"/>
      <c r="F225" s="12"/>
      <c r="G225" s="12"/>
      <c r="H225" s="12"/>
      <c r="I225" s="16"/>
      <c r="J225" s="2"/>
      <c r="K225" s="2"/>
      <c r="L225" s="2"/>
      <c r="M225" s="2"/>
    </row>
    <row r="226" spans="1:13" ht="12.75">
      <c r="A226" s="1"/>
      <c r="B226" s="1"/>
      <c r="C226" s="1"/>
      <c r="D226" s="2"/>
      <c r="E226" s="12"/>
      <c r="F226" s="12"/>
      <c r="G226" s="12"/>
      <c r="H226" s="12"/>
      <c r="I226" s="16"/>
      <c r="J226" s="2"/>
      <c r="K226" s="2"/>
      <c r="L226" s="2"/>
      <c r="M226" s="2"/>
    </row>
    <row r="227" spans="1:13" ht="12.75">
      <c r="A227" s="1"/>
      <c r="B227" s="1"/>
      <c r="C227" s="1"/>
      <c r="D227" s="2"/>
      <c r="E227" s="12"/>
      <c r="F227" s="12"/>
      <c r="G227" s="12"/>
      <c r="H227" s="12"/>
      <c r="I227" s="16"/>
      <c r="J227" s="2"/>
      <c r="K227" s="2"/>
      <c r="L227" s="2"/>
      <c r="M227" s="2"/>
    </row>
    <row r="228" spans="1:13" ht="12.75">
      <c r="A228" s="1"/>
      <c r="B228" s="1"/>
      <c r="C228" s="1"/>
      <c r="D228" s="2"/>
      <c r="E228" s="12"/>
      <c r="F228" s="12"/>
      <c r="G228" s="12"/>
      <c r="H228" s="12"/>
      <c r="I228" s="16"/>
      <c r="J228" s="2"/>
      <c r="K228" s="2"/>
      <c r="L228" s="2"/>
      <c r="M228" s="2"/>
    </row>
    <row r="229" spans="1:13" ht="12.75">
      <c r="A229" s="1"/>
      <c r="B229" s="1"/>
      <c r="C229" s="1"/>
      <c r="D229" s="2"/>
      <c r="E229" s="12"/>
      <c r="F229" s="12"/>
      <c r="G229" s="12"/>
      <c r="H229" s="12"/>
      <c r="I229" s="16"/>
      <c r="J229" s="2"/>
      <c r="K229" s="2"/>
      <c r="L229" s="2"/>
      <c r="M229" s="2"/>
    </row>
    <row r="230" spans="1:13" ht="12.75">
      <c r="A230" s="1"/>
      <c r="B230" s="1"/>
      <c r="C230" s="1"/>
      <c r="D230" s="2"/>
      <c r="E230" s="12"/>
      <c r="F230" s="12"/>
      <c r="G230" s="12"/>
      <c r="H230" s="12"/>
      <c r="I230" s="16"/>
      <c r="J230" s="2"/>
      <c r="K230" s="2"/>
      <c r="L230" s="2"/>
      <c r="M230" s="2"/>
    </row>
    <row r="231" spans="1:13" ht="12.75">
      <c r="A231" s="1"/>
      <c r="B231" s="1"/>
      <c r="C231" s="1"/>
      <c r="D231" s="2"/>
      <c r="E231" s="12"/>
      <c r="F231" s="12"/>
      <c r="G231" s="12"/>
      <c r="H231" s="12"/>
      <c r="I231" s="16"/>
      <c r="J231" s="2"/>
      <c r="K231" s="2"/>
      <c r="L231" s="2"/>
      <c r="M231" s="2"/>
    </row>
    <row r="232" spans="1:13" ht="12.75">
      <c r="A232" s="1"/>
      <c r="B232" s="1"/>
      <c r="C232" s="1"/>
      <c r="D232" s="2"/>
      <c r="E232" s="12"/>
      <c r="F232" s="12"/>
      <c r="G232" s="12"/>
      <c r="H232" s="12"/>
      <c r="I232" s="16"/>
      <c r="J232" s="2"/>
      <c r="K232" s="2"/>
      <c r="L232" s="2"/>
      <c r="M232" s="2"/>
    </row>
    <row r="233" spans="1:13" ht="12.75">
      <c r="A233" s="1"/>
      <c r="B233" s="1"/>
      <c r="C233" s="1"/>
      <c r="D233" s="2"/>
      <c r="E233" s="12"/>
      <c r="F233" s="12"/>
      <c r="G233" s="12"/>
      <c r="H233" s="12"/>
      <c r="I233" s="16"/>
      <c r="J233" s="2"/>
      <c r="K233" s="2"/>
      <c r="L233" s="2"/>
      <c r="M233" s="2"/>
    </row>
    <row r="234" spans="1:13" ht="12.75">
      <c r="A234" s="1"/>
      <c r="B234" s="1"/>
      <c r="C234" s="1"/>
      <c r="D234" s="2"/>
      <c r="E234" s="12"/>
      <c r="F234" s="12"/>
      <c r="G234" s="12"/>
      <c r="H234" s="12"/>
      <c r="I234" s="16"/>
      <c r="J234" s="2"/>
      <c r="K234" s="2"/>
      <c r="L234" s="2"/>
      <c r="M234" s="2"/>
    </row>
    <row r="235" spans="1:13" ht="12.75">
      <c r="A235" s="1"/>
      <c r="B235" s="1"/>
      <c r="C235" s="1"/>
      <c r="D235" s="2"/>
      <c r="E235" s="12"/>
      <c r="F235" s="12"/>
      <c r="G235" s="12"/>
      <c r="H235" s="12"/>
      <c r="I235" s="16"/>
      <c r="J235" s="2"/>
      <c r="K235" s="2"/>
      <c r="L235" s="2"/>
      <c r="M235" s="2"/>
    </row>
    <row r="236" spans="1:13" ht="12.75">
      <c r="A236" s="1"/>
      <c r="B236" s="1"/>
      <c r="C236" s="1"/>
      <c r="D236" s="2"/>
      <c r="E236" s="12"/>
      <c r="F236" s="12"/>
      <c r="G236" s="12"/>
      <c r="H236" s="12"/>
      <c r="I236" s="16"/>
      <c r="J236" s="2"/>
      <c r="K236" s="2"/>
      <c r="L236" s="2"/>
      <c r="M236" s="2"/>
    </row>
    <row r="237" spans="1:13" ht="12.75">
      <c r="A237" s="1"/>
      <c r="B237" s="1"/>
      <c r="C237" s="1"/>
      <c r="D237" s="2"/>
      <c r="E237" s="12"/>
      <c r="F237" s="12"/>
      <c r="G237" s="12"/>
      <c r="H237" s="12"/>
      <c r="I237" s="16"/>
      <c r="J237" s="2"/>
      <c r="K237" s="2"/>
      <c r="L237" s="2"/>
      <c r="M237" s="2"/>
    </row>
    <row r="238" spans="1:13" ht="12.75">
      <c r="A238" s="1"/>
      <c r="B238" s="1"/>
      <c r="C238" s="1"/>
      <c r="D238" s="2"/>
      <c r="E238" s="12"/>
      <c r="F238" s="12"/>
      <c r="G238" s="12"/>
      <c r="H238" s="12"/>
      <c r="I238" s="16"/>
      <c r="J238" s="2"/>
      <c r="K238" s="2"/>
      <c r="L238" s="2"/>
      <c r="M238" s="2"/>
    </row>
    <row r="239" spans="1:13" ht="12.75">
      <c r="A239" s="1"/>
      <c r="B239" s="1"/>
      <c r="C239" s="1"/>
      <c r="D239" s="2"/>
      <c r="E239" s="12"/>
      <c r="F239" s="12"/>
      <c r="G239" s="12"/>
      <c r="H239" s="12"/>
      <c r="I239" s="16"/>
      <c r="J239" s="2"/>
      <c r="K239" s="2"/>
      <c r="L239" s="2"/>
      <c r="M239" s="2"/>
    </row>
    <row r="240" spans="1:13" ht="12.75">
      <c r="A240" s="1"/>
      <c r="B240" s="1"/>
      <c r="C240" s="1"/>
      <c r="D240" s="2"/>
      <c r="E240" s="12"/>
      <c r="F240" s="12"/>
      <c r="G240" s="12"/>
      <c r="H240" s="12"/>
      <c r="I240" s="16"/>
      <c r="J240" s="2"/>
      <c r="K240" s="2"/>
      <c r="L240" s="2"/>
      <c r="M240" s="2"/>
    </row>
    <row r="241" spans="1:13" ht="12.75">
      <c r="A241" s="1"/>
      <c r="B241" s="1"/>
      <c r="C241" s="1"/>
      <c r="D241" s="2"/>
      <c r="E241" s="12"/>
      <c r="F241" s="12"/>
      <c r="G241" s="12"/>
      <c r="H241" s="12"/>
      <c r="I241" s="16"/>
      <c r="J241" s="2"/>
      <c r="K241" s="2"/>
      <c r="L241" s="2"/>
      <c r="M241" s="2"/>
    </row>
    <row r="242" spans="1:13" ht="12.75">
      <c r="A242" s="1"/>
      <c r="B242" s="1"/>
      <c r="C242" s="1"/>
      <c r="D242" s="2"/>
      <c r="E242" s="12"/>
      <c r="F242" s="12"/>
      <c r="G242" s="12"/>
      <c r="H242" s="12"/>
      <c r="I242" s="16"/>
      <c r="J242" s="2"/>
      <c r="K242" s="2"/>
      <c r="L242" s="2"/>
      <c r="M242" s="2"/>
    </row>
    <row r="243" spans="1:13" ht="12.75">
      <c r="A243" s="1"/>
      <c r="B243" s="1"/>
      <c r="C243" s="1"/>
      <c r="D243" s="2"/>
      <c r="E243" s="12"/>
      <c r="F243" s="12"/>
      <c r="G243" s="12"/>
      <c r="H243" s="12"/>
      <c r="I243" s="16"/>
      <c r="J243" s="2"/>
      <c r="K243" s="2"/>
      <c r="L243" s="2"/>
      <c r="M243" s="2"/>
    </row>
    <row r="244" spans="1:13" ht="12.75">
      <c r="A244" s="1"/>
      <c r="B244" s="1"/>
      <c r="C244" s="1"/>
      <c r="D244" s="2"/>
      <c r="E244" s="12"/>
      <c r="F244" s="12"/>
      <c r="G244" s="12"/>
      <c r="H244" s="12"/>
      <c r="I244" s="16"/>
      <c r="J244" s="2"/>
      <c r="K244" s="2"/>
      <c r="L244" s="2"/>
      <c r="M244" s="2"/>
    </row>
    <row r="245" spans="1:13" ht="12.75">
      <c r="A245" s="1"/>
      <c r="B245" s="1"/>
      <c r="C245" s="1"/>
      <c r="D245" s="2"/>
      <c r="E245" s="12"/>
      <c r="F245" s="12"/>
      <c r="G245" s="12"/>
      <c r="H245" s="12"/>
      <c r="I245" s="16"/>
      <c r="J245" s="2"/>
      <c r="K245" s="2"/>
      <c r="L245" s="2"/>
      <c r="M245" s="2"/>
    </row>
    <row r="246" spans="1:13" ht="12.75">
      <c r="A246" s="1"/>
      <c r="B246" s="1"/>
      <c r="C246" s="1"/>
      <c r="D246" s="2"/>
      <c r="E246" s="12"/>
      <c r="F246" s="12"/>
      <c r="G246" s="12"/>
      <c r="H246" s="12"/>
      <c r="I246" s="16"/>
      <c r="J246" s="2"/>
      <c r="K246" s="2"/>
      <c r="L246" s="2"/>
      <c r="M246" s="2"/>
    </row>
    <row r="247" spans="1:13" ht="12.75">
      <c r="A247" s="1"/>
      <c r="B247" s="1"/>
      <c r="C247" s="1"/>
      <c r="D247" s="2"/>
      <c r="E247" s="12"/>
      <c r="F247" s="12"/>
      <c r="G247" s="12"/>
      <c r="H247" s="12"/>
      <c r="I247" s="16"/>
      <c r="J247" s="2"/>
      <c r="K247" s="2"/>
      <c r="L247" s="2"/>
      <c r="M247" s="2"/>
    </row>
    <row r="248" spans="1:13" ht="12.75">
      <c r="A248" s="1"/>
      <c r="B248" s="1"/>
      <c r="C248" s="1"/>
      <c r="D248" s="2"/>
      <c r="E248" s="12"/>
      <c r="F248" s="12"/>
      <c r="G248" s="12"/>
      <c r="H248" s="12"/>
      <c r="I248" s="16"/>
      <c r="J248" s="2"/>
      <c r="K248" s="2"/>
      <c r="L248" s="2"/>
      <c r="M248" s="2"/>
    </row>
    <row r="249" spans="1:13" ht="12.75">
      <c r="A249" s="1"/>
      <c r="B249" s="1"/>
      <c r="C249" s="1"/>
      <c r="D249" s="2"/>
      <c r="E249" s="12"/>
      <c r="F249" s="12"/>
      <c r="G249" s="12"/>
      <c r="H249" s="12"/>
      <c r="I249" s="16"/>
      <c r="J249" s="2"/>
      <c r="K249" s="2"/>
      <c r="L249" s="2"/>
      <c r="M249" s="2"/>
    </row>
    <row r="250" spans="1:13" ht="12.75">
      <c r="A250" s="1"/>
      <c r="B250" s="1"/>
      <c r="C250" s="1"/>
      <c r="D250" s="2"/>
      <c r="E250" s="12"/>
      <c r="F250" s="12"/>
      <c r="G250" s="12"/>
      <c r="H250" s="12"/>
      <c r="I250" s="16"/>
      <c r="J250" s="2"/>
      <c r="K250" s="2"/>
      <c r="L250" s="2"/>
      <c r="M250" s="2"/>
    </row>
    <row r="251" spans="1:13" ht="12.75">
      <c r="A251" s="1"/>
      <c r="B251" s="1"/>
      <c r="C251" s="1"/>
      <c r="D251" s="2"/>
      <c r="E251" s="12"/>
      <c r="F251" s="12"/>
      <c r="G251" s="12"/>
      <c r="H251" s="12"/>
      <c r="I251" s="16"/>
      <c r="J251" s="2"/>
      <c r="K251" s="2"/>
      <c r="L251" s="2"/>
      <c r="M251" s="2"/>
    </row>
    <row r="252" spans="1:13" ht="12.75">
      <c r="A252" s="1"/>
      <c r="B252" s="1"/>
      <c r="C252" s="1"/>
      <c r="D252" s="2"/>
      <c r="E252" s="12"/>
      <c r="F252" s="12"/>
      <c r="G252" s="12"/>
      <c r="H252" s="12"/>
      <c r="I252" s="16"/>
      <c r="J252" s="2"/>
      <c r="K252" s="2"/>
      <c r="L252" s="2"/>
      <c r="M252" s="2"/>
    </row>
    <row r="253" spans="1:13" ht="12.75">
      <c r="A253" s="1"/>
      <c r="B253" s="1"/>
      <c r="C253" s="1"/>
      <c r="D253" s="2"/>
      <c r="E253" s="12"/>
      <c r="F253" s="12"/>
      <c r="G253" s="12"/>
      <c r="H253" s="12"/>
      <c r="I253" s="16"/>
      <c r="J253" s="2"/>
      <c r="K253" s="2"/>
      <c r="L253" s="2"/>
      <c r="M253" s="2"/>
    </row>
    <row r="254" spans="1:13" ht="12.75">
      <c r="A254" s="1"/>
      <c r="B254" s="1"/>
      <c r="C254" s="1"/>
      <c r="D254" s="2"/>
      <c r="E254" s="12"/>
      <c r="F254" s="12"/>
      <c r="G254" s="12"/>
      <c r="H254" s="12"/>
      <c r="I254" s="16"/>
      <c r="J254" s="2"/>
      <c r="K254" s="2"/>
      <c r="L254" s="2"/>
      <c r="M254" s="2"/>
    </row>
    <row r="255" spans="1:13" ht="12.75">
      <c r="A255" s="1"/>
      <c r="B255" s="1"/>
      <c r="C255" s="1"/>
      <c r="D255" s="2"/>
      <c r="E255" s="12"/>
      <c r="F255" s="12"/>
      <c r="G255" s="12"/>
      <c r="H255" s="12"/>
      <c r="I255" s="16"/>
      <c r="J255" s="2"/>
      <c r="K255" s="2"/>
      <c r="L255" s="2"/>
      <c r="M255" s="2"/>
    </row>
    <row r="256" spans="1:13" ht="12.75">
      <c r="A256" s="1"/>
      <c r="B256" s="1"/>
      <c r="C256" s="1"/>
      <c r="D256" s="2"/>
      <c r="E256" s="12"/>
      <c r="F256" s="12"/>
      <c r="G256" s="12"/>
      <c r="H256" s="12"/>
      <c r="I256" s="16"/>
      <c r="J256" s="2"/>
      <c r="K256" s="2"/>
      <c r="L256" s="2"/>
      <c r="M256" s="2"/>
    </row>
    <row r="257" spans="1:13" ht="12.75">
      <c r="A257" s="1"/>
      <c r="B257" s="1"/>
      <c r="C257" s="1"/>
      <c r="D257" s="2"/>
      <c r="E257" s="12"/>
      <c r="F257" s="12"/>
      <c r="G257" s="12"/>
      <c r="H257" s="12"/>
      <c r="I257" s="16"/>
      <c r="J257" s="2"/>
      <c r="K257" s="2"/>
      <c r="L257" s="2"/>
      <c r="M257" s="2"/>
    </row>
    <row r="258" spans="1:13" ht="12.75">
      <c r="A258" s="1"/>
      <c r="B258" s="1"/>
      <c r="C258" s="1"/>
      <c r="D258" s="2"/>
      <c r="E258" s="12"/>
      <c r="F258" s="12"/>
      <c r="G258" s="12"/>
      <c r="H258" s="12"/>
      <c r="I258" s="16"/>
      <c r="J258" s="2"/>
      <c r="K258" s="2"/>
      <c r="L258" s="2"/>
      <c r="M258" s="2"/>
    </row>
    <row r="259" spans="1:13" ht="12.75">
      <c r="A259" s="1"/>
      <c r="B259" s="1"/>
      <c r="C259" s="1"/>
      <c r="D259" s="2"/>
      <c r="E259" s="12"/>
      <c r="F259" s="12"/>
      <c r="G259" s="12"/>
      <c r="H259" s="12"/>
      <c r="I259" s="16"/>
      <c r="J259" s="2"/>
      <c r="K259" s="2"/>
      <c r="L259" s="2"/>
      <c r="M259" s="2"/>
    </row>
    <row r="260" spans="1:13" ht="12.75">
      <c r="A260" s="1"/>
      <c r="B260" s="1"/>
      <c r="C260" s="1"/>
      <c r="D260" s="2"/>
      <c r="E260" s="12"/>
      <c r="F260" s="12"/>
      <c r="G260" s="12"/>
      <c r="H260" s="12"/>
      <c r="I260" s="16"/>
      <c r="J260" s="2"/>
      <c r="K260" s="2"/>
      <c r="L260" s="2"/>
      <c r="M260" s="2"/>
    </row>
    <row r="261" spans="1:13" ht="12.75">
      <c r="A261" s="1"/>
      <c r="B261" s="1"/>
      <c r="C261" s="1"/>
      <c r="D261" s="2"/>
      <c r="E261" s="12"/>
      <c r="F261" s="12"/>
      <c r="G261" s="12"/>
      <c r="H261" s="12"/>
      <c r="I261" s="16"/>
      <c r="J261" s="2"/>
      <c r="K261" s="2"/>
      <c r="L261" s="2"/>
      <c r="M261" s="2"/>
    </row>
    <row r="262" spans="1:13" ht="12.75">
      <c r="A262" s="1"/>
      <c r="B262" s="1"/>
      <c r="C262" s="1"/>
      <c r="D262" s="2"/>
      <c r="E262" s="12"/>
      <c r="F262" s="12"/>
      <c r="G262" s="12"/>
      <c r="H262" s="12"/>
      <c r="I262" s="16"/>
      <c r="J262" s="2"/>
      <c r="K262" s="2"/>
      <c r="L262" s="2"/>
      <c r="M262" s="2"/>
    </row>
    <row r="263" spans="1:13" ht="12.75">
      <c r="A263" s="1"/>
      <c r="B263" s="1"/>
      <c r="C263" s="1"/>
      <c r="D263" s="2"/>
      <c r="E263" s="12"/>
      <c r="F263" s="12"/>
      <c r="G263" s="12"/>
      <c r="H263" s="12"/>
      <c r="I263" s="16"/>
      <c r="J263" s="2"/>
      <c r="K263" s="2"/>
      <c r="L263" s="2"/>
      <c r="M263" s="2"/>
    </row>
    <row r="264" spans="1:13" ht="12.75">
      <c r="A264" s="1"/>
      <c r="B264" s="1"/>
      <c r="C264" s="1"/>
      <c r="D264" s="2"/>
      <c r="E264" s="12"/>
      <c r="F264" s="12"/>
      <c r="G264" s="12"/>
      <c r="H264" s="12"/>
      <c r="I264" s="16"/>
      <c r="J264" s="2"/>
      <c r="K264" s="2"/>
      <c r="L264" s="2"/>
      <c r="M264" s="2"/>
    </row>
    <row r="265" spans="1:13" ht="12.75">
      <c r="A265" s="1"/>
      <c r="B265" s="1"/>
      <c r="C265" s="1"/>
      <c r="D265" s="2"/>
      <c r="E265" s="12"/>
      <c r="F265" s="12"/>
      <c r="G265" s="12"/>
      <c r="H265" s="12"/>
      <c r="I265" s="16"/>
      <c r="J265" s="2"/>
      <c r="K265" s="2"/>
      <c r="L265" s="2"/>
      <c r="M265" s="2"/>
    </row>
    <row r="266" spans="1:13" ht="12.75">
      <c r="A266" s="1"/>
      <c r="B266" s="1"/>
      <c r="C266" s="1"/>
      <c r="D266" s="2"/>
      <c r="E266" s="12"/>
      <c r="F266" s="12"/>
      <c r="G266" s="12"/>
      <c r="H266" s="12"/>
      <c r="I266" s="16"/>
      <c r="J266" s="2"/>
      <c r="K266" s="2"/>
      <c r="L266" s="2"/>
      <c r="M266" s="2"/>
    </row>
    <row r="267" spans="1:13" ht="12.75">
      <c r="A267" s="1"/>
      <c r="B267" s="1"/>
      <c r="C267" s="1"/>
      <c r="D267" s="2"/>
      <c r="E267" s="12"/>
      <c r="F267" s="12"/>
      <c r="G267" s="12"/>
      <c r="H267" s="12"/>
      <c r="I267" s="16"/>
      <c r="J267" s="2"/>
      <c r="K267" s="2"/>
      <c r="L267" s="2"/>
      <c r="M267" s="2"/>
    </row>
    <row r="268" spans="1:13" ht="12.75">
      <c r="A268" s="1"/>
      <c r="B268" s="1"/>
      <c r="C268" s="1"/>
      <c r="D268" s="2"/>
      <c r="E268" s="12"/>
      <c r="F268" s="12"/>
      <c r="G268" s="12"/>
      <c r="H268" s="12"/>
      <c r="I268" s="16"/>
      <c r="J268" s="2"/>
      <c r="K268" s="2"/>
      <c r="L268" s="2"/>
      <c r="M268" s="2"/>
    </row>
    <row r="269" spans="1:13" ht="12.75">
      <c r="A269" s="1"/>
      <c r="B269" s="1"/>
      <c r="C269" s="1"/>
      <c r="D269" s="2"/>
      <c r="E269" s="12"/>
      <c r="F269" s="12"/>
      <c r="G269" s="12"/>
      <c r="H269" s="12"/>
      <c r="I269" s="16"/>
      <c r="J269" s="2"/>
      <c r="K269" s="2"/>
      <c r="L269" s="2"/>
      <c r="M269" s="2"/>
    </row>
    <row r="270" spans="1:13" ht="12.75">
      <c r="A270" s="1"/>
      <c r="B270" s="1"/>
      <c r="C270" s="1"/>
      <c r="D270" s="2"/>
      <c r="E270" s="12"/>
      <c r="F270" s="12"/>
      <c r="G270" s="12"/>
      <c r="H270" s="12"/>
      <c r="I270" s="16"/>
      <c r="J270" s="2"/>
      <c r="K270" s="2"/>
      <c r="L270" s="2"/>
      <c r="M270" s="2"/>
    </row>
    <row r="271" spans="1:13" ht="12.75">
      <c r="A271" s="1"/>
      <c r="B271" s="1"/>
      <c r="C271" s="1"/>
      <c r="D271" s="2"/>
      <c r="E271" s="12"/>
      <c r="F271" s="12"/>
      <c r="G271" s="12"/>
      <c r="H271" s="12"/>
      <c r="I271" s="16"/>
      <c r="J271" s="2"/>
      <c r="K271" s="2"/>
      <c r="L271" s="2"/>
      <c r="M271" s="2"/>
    </row>
    <row r="272" spans="1:13" ht="12.75">
      <c r="A272" s="1"/>
      <c r="B272" s="1"/>
      <c r="C272" s="1"/>
      <c r="D272" s="2"/>
      <c r="E272" s="12"/>
      <c r="F272" s="12"/>
      <c r="G272" s="12"/>
      <c r="H272" s="12"/>
      <c r="I272" s="16"/>
      <c r="J272" s="2"/>
      <c r="K272" s="2"/>
      <c r="L272" s="2"/>
      <c r="M272" s="2"/>
    </row>
    <row r="273" spans="1:13" ht="12.75">
      <c r="A273" s="1"/>
      <c r="B273" s="1"/>
      <c r="C273" s="1"/>
      <c r="D273" s="2"/>
      <c r="E273" s="12"/>
      <c r="F273" s="12"/>
      <c r="G273" s="12"/>
      <c r="H273" s="12"/>
      <c r="I273" s="16"/>
      <c r="J273" s="2"/>
      <c r="K273" s="2"/>
      <c r="L273" s="2"/>
      <c r="M273" s="2"/>
    </row>
  </sheetData>
  <sheetProtection/>
  <mergeCells count="114">
    <mergeCell ref="A63:B63"/>
    <mergeCell ref="A58:B58"/>
    <mergeCell ref="A57:B57"/>
    <mergeCell ref="A51:B51"/>
    <mergeCell ref="A68:M68"/>
    <mergeCell ref="A55:H55"/>
    <mergeCell ref="I67:J67"/>
    <mergeCell ref="A143:B143"/>
    <mergeCell ref="A128:B128"/>
    <mergeCell ref="A113:B113"/>
    <mergeCell ref="A105:B105"/>
    <mergeCell ref="A104:B104"/>
    <mergeCell ref="A92:B92"/>
    <mergeCell ref="C63:M63"/>
    <mergeCell ref="C58:M58"/>
    <mergeCell ref="C57:M57"/>
    <mergeCell ref="C51:M51"/>
    <mergeCell ref="C47:M47"/>
    <mergeCell ref="B37:M37"/>
    <mergeCell ref="A56:M56"/>
    <mergeCell ref="I55:J55"/>
    <mergeCell ref="K55:L55"/>
    <mergeCell ref="A47:B47"/>
    <mergeCell ref="C105:M105"/>
    <mergeCell ref="C104:M104"/>
    <mergeCell ref="C92:M92"/>
    <mergeCell ref="C76:M76"/>
    <mergeCell ref="C69:M69"/>
    <mergeCell ref="A75:M75"/>
    <mergeCell ref="A84:M84"/>
    <mergeCell ref="A102:H102"/>
    <mergeCell ref="C85:M85"/>
    <mergeCell ref="A85:B85"/>
    <mergeCell ref="G6:G7"/>
    <mergeCell ref="A9:M9"/>
    <mergeCell ref="A8:M8"/>
    <mergeCell ref="A10:M10"/>
    <mergeCell ref="A31:M31"/>
    <mergeCell ref="K49:L49"/>
    <mergeCell ref="A49:H49"/>
    <mergeCell ref="B36:M36"/>
    <mergeCell ref="A1:M1"/>
    <mergeCell ref="A6:B7"/>
    <mergeCell ref="C6:C7"/>
    <mergeCell ref="D6:D7"/>
    <mergeCell ref="E6:E7"/>
    <mergeCell ref="I6:J6"/>
    <mergeCell ref="K6:L6"/>
    <mergeCell ref="M6:M7"/>
    <mergeCell ref="F6:F7"/>
    <mergeCell ref="H6:H7"/>
    <mergeCell ref="M151:N151"/>
    <mergeCell ref="I150:J150"/>
    <mergeCell ref="I151:J151"/>
    <mergeCell ref="K151:L151"/>
    <mergeCell ref="A150:H150"/>
    <mergeCell ref="K148:L148"/>
    <mergeCell ref="I148:J148"/>
    <mergeCell ref="A148:H148"/>
    <mergeCell ref="A151:H151"/>
    <mergeCell ref="K150:L150"/>
    <mergeCell ref="B11:M11"/>
    <mergeCell ref="B15:M15"/>
    <mergeCell ref="B23:M23"/>
    <mergeCell ref="A149:M149"/>
    <mergeCell ref="M148:N148"/>
    <mergeCell ref="B20:C20"/>
    <mergeCell ref="B32:M32"/>
    <mergeCell ref="C143:M143"/>
    <mergeCell ref="C128:M128"/>
    <mergeCell ref="K13:L13"/>
    <mergeCell ref="A35:M35"/>
    <mergeCell ref="A46:M46"/>
    <mergeCell ref="A50:M50"/>
    <mergeCell ref="I45:J45"/>
    <mergeCell ref="K45:L45"/>
    <mergeCell ref="A45:H45"/>
    <mergeCell ref="I49:J49"/>
    <mergeCell ref="A91:M91"/>
    <mergeCell ref="A103:M103"/>
    <mergeCell ref="A142:M142"/>
    <mergeCell ref="I90:J90"/>
    <mergeCell ref="K90:L90"/>
    <mergeCell ref="A90:H90"/>
    <mergeCell ref="K102:L102"/>
    <mergeCell ref="I102:J102"/>
    <mergeCell ref="K141:L141"/>
    <mergeCell ref="C113:M113"/>
    <mergeCell ref="A13:H13"/>
    <mergeCell ref="I13:J13"/>
    <mergeCell ref="I30:J30"/>
    <mergeCell ref="K30:L30"/>
    <mergeCell ref="A30:H30"/>
    <mergeCell ref="I34:J34"/>
    <mergeCell ref="K34:L34"/>
    <mergeCell ref="A34:H34"/>
    <mergeCell ref="A14:M14"/>
    <mergeCell ref="K67:L67"/>
    <mergeCell ref="A67:H67"/>
    <mergeCell ref="K74:L74"/>
    <mergeCell ref="I74:J74"/>
    <mergeCell ref="A74:H74"/>
    <mergeCell ref="K83:L83"/>
    <mergeCell ref="I83:J83"/>
    <mergeCell ref="A83:H83"/>
    <mergeCell ref="A76:B76"/>
    <mergeCell ref="A69:B69"/>
    <mergeCell ref="I141:J141"/>
    <mergeCell ref="I112:J112"/>
    <mergeCell ref="K112:L112"/>
    <mergeCell ref="I127:J127"/>
    <mergeCell ref="K127:L127"/>
    <mergeCell ref="I140:J140"/>
    <mergeCell ref="K140:L140"/>
  </mergeCells>
  <conditionalFormatting sqref="F17:F19 F12 F21:F22 F24:F29">
    <cfRule type="expression" priority="390" dxfId="364" stopIfTrue="1">
      <formula>$C12=1</formula>
    </cfRule>
    <cfRule type="expression" priority="391" dxfId="0" stopIfTrue="1">
      <formula>OR($C12=0,$C12=2,$C12=3,$C12=4)</formula>
    </cfRule>
    <cfRule type="expression" priority="392" dxfId="362" stopIfTrue="1">
      <formula>AND(TIPOORCAMENTO="Licitado",$C12&lt;&gt;"L",$C12&lt;&gt;-1)</formula>
    </cfRule>
  </conditionalFormatting>
  <conditionalFormatting sqref="C12 N36:IV47 A47 A36:A44">
    <cfRule type="expression" priority="363" dxfId="5" stopIfTrue="1">
      <formula>$C12=1</formula>
    </cfRule>
    <cfRule type="expression" priority="364" dxfId="4" stopIfTrue="1">
      <formula>OR($C12=0,$C12=2,$C12=3,$C12=4)</formula>
    </cfRule>
  </conditionalFormatting>
  <conditionalFormatting sqref="B12 B19">
    <cfRule type="expression" priority="361" dxfId="365" stopIfTrue="1">
      <formula>$C12=1</formula>
    </cfRule>
    <cfRule type="expression" priority="362" dxfId="0" stopIfTrue="1">
      <formula>OR($C12=0,$C12=2,$C12=3,$C12=4)</formula>
    </cfRule>
  </conditionalFormatting>
  <conditionalFormatting sqref="C17">
    <cfRule type="expression" priority="359" dxfId="5" stopIfTrue="1">
      <formula>$C17=1</formula>
    </cfRule>
    <cfRule type="expression" priority="360" dxfId="4" stopIfTrue="1">
      <formula>OR($C17=0,$C17=2,$C17=3,$C17=4)</formula>
    </cfRule>
  </conditionalFormatting>
  <conditionalFormatting sqref="B17">
    <cfRule type="expression" priority="357" dxfId="365" stopIfTrue="1">
      <formula>$C17=1</formula>
    </cfRule>
    <cfRule type="expression" priority="358" dxfId="0" stopIfTrue="1">
      <formula>OR($C17=0,$C17=2,$C17=3,$C17=4)</formula>
    </cfRule>
  </conditionalFormatting>
  <conditionalFormatting sqref="C18">
    <cfRule type="expression" priority="353" dxfId="5" stopIfTrue="1">
      <formula>$C18=1</formula>
    </cfRule>
    <cfRule type="expression" priority="354" dxfId="4" stopIfTrue="1">
      <formula>OR($C18=0,$C18=2,$C18=3,$C18=4)</formula>
    </cfRule>
  </conditionalFormatting>
  <conditionalFormatting sqref="B18">
    <cfRule type="expression" priority="355" dxfId="365" stopIfTrue="1">
      <formula>$C18=1</formula>
    </cfRule>
    <cfRule type="expression" priority="356" dxfId="0" stopIfTrue="1">
      <formula>OR($C18=0,$C18=2,$C18=3,$C18=4)</formula>
    </cfRule>
  </conditionalFormatting>
  <conditionalFormatting sqref="C19">
    <cfRule type="expression" priority="349" dxfId="5" stopIfTrue="1">
      <formula>$C19=1</formula>
    </cfRule>
    <cfRule type="expression" priority="350" dxfId="4" stopIfTrue="1">
      <formula>OR($C19=0,$C19=2,$C19=3,$C19=4)</formula>
    </cfRule>
  </conditionalFormatting>
  <conditionalFormatting sqref="C22">
    <cfRule type="expression" priority="345" dxfId="5" stopIfTrue="1">
      <formula>$C22=1</formula>
    </cfRule>
    <cfRule type="expression" priority="346" dxfId="4" stopIfTrue="1">
      <formula>OR($C22=0,$C22=2,$C22=3,$C22=4)</formula>
    </cfRule>
  </conditionalFormatting>
  <conditionalFormatting sqref="B22:B23">
    <cfRule type="expression" priority="347" dxfId="365" stopIfTrue="1">
      <formula>$C22=1</formula>
    </cfRule>
    <cfRule type="expression" priority="348" dxfId="0" stopIfTrue="1">
      <formula>OR($C22=0,$C22=2,$C22=3,$C22=4)</formula>
    </cfRule>
  </conditionalFormatting>
  <conditionalFormatting sqref="C21">
    <cfRule type="expression" priority="341" dxfId="5" stopIfTrue="1">
      <formula>$C21=1</formula>
    </cfRule>
    <cfRule type="expression" priority="342" dxfId="4" stopIfTrue="1">
      <formula>OR($C21=0,$C21=2,$C21=3,$C21=4)</formula>
    </cfRule>
  </conditionalFormatting>
  <conditionalFormatting sqref="B21">
    <cfRule type="expression" priority="343" dxfId="365" stopIfTrue="1">
      <formula>$C21=1</formula>
    </cfRule>
    <cfRule type="expression" priority="344" dxfId="0" stopIfTrue="1">
      <formula>OR($C21=0,$C21=2,$C21=3,$C21=4)</formula>
    </cfRule>
  </conditionalFormatting>
  <conditionalFormatting sqref="C24:C29">
    <cfRule type="expression" priority="337" dxfId="5" stopIfTrue="1">
      <formula>$C24=1</formula>
    </cfRule>
    <cfRule type="expression" priority="338" dxfId="4" stopIfTrue="1">
      <formula>OR($C24=0,$C24=2,$C24=3,$C24=4)</formula>
    </cfRule>
  </conditionalFormatting>
  <conditionalFormatting sqref="B24:B29 B32">
    <cfRule type="expression" priority="339" dxfId="365" stopIfTrue="1">
      <formula>$C24=1</formula>
    </cfRule>
    <cfRule type="expression" priority="340" dxfId="0" stopIfTrue="1">
      <formula>OR($C24=0,$C24=2,$C24=3,$C24=4)</formula>
    </cfRule>
  </conditionalFormatting>
  <conditionalFormatting sqref="B20">
    <cfRule type="expression" priority="335" dxfId="5" stopIfTrue="1">
      <formula>$C20=1</formula>
    </cfRule>
    <cfRule type="expression" priority="336" dxfId="4" stopIfTrue="1">
      <formula>OR($C20=0,$C20=2,$C20=3,$C20=4)</formula>
    </cfRule>
  </conditionalFormatting>
  <conditionalFormatting sqref="C33">
    <cfRule type="expression" priority="331" dxfId="5" stopIfTrue="1">
      <formula>$C33=1</formula>
    </cfRule>
    <cfRule type="expression" priority="332" dxfId="4" stopIfTrue="1">
      <formula>OR($C33=0,$C33=2,$C33=3,$C33=4)</formula>
    </cfRule>
  </conditionalFormatting>
  <conditionalFormatting sqref="B36:B37">
    <cfRule type="expression" priority="327" dxfId="5" stopIfTrue="1">
      <formula>$C36=1</formula>
    </cfRule>
    <cfRule type="expression" priority="328" dxfId="4" stopIfTrue="1">
      <formula>OR($C36=0,$C36=2,$C36=3,$C36=4)</formula>
    </cfRule>
  </conditionalFormatting>
  <conditionalFormatting sqref="C53">
    <cfRule type="expression" priority="283" dxfId="5" stopIfTrue="1">
      <formula>$C53=1</formula>
    </cfRule>
    <cfRule type="expression" priority="284" dxfId="4" stopIfTrue="1">
      <formula>OR($C53=0,$C53=2,$C53=3,$C53=4)</formula>
    </cfRule>
  </conditionalFormatting>
  <conditionalFormatting sqref="B33 D33">
    <cfRule type="expression" priority="333" dxfId="365" stopIfTrue="1">
      <formula>$C33=1</formula>
    </cfRule>
    <cfRule type="expression" priority="334" dxfId="0" stopIfTrue="1">
      <formula>OR($C33=0,$C33=2,$C33=3,$C33=4)</formula>
    </cfRule>
  </conditionalFormatting>
  <conditionalFormatting sqref="D38:F44">
    <cfRule type="expression" priority="329" dxfId="5" stopIfTrue="1">
      <formula>$C38=1</formula>
    </cfRule>
    <cfRule type="expression" priority="330" dxfId="4" stopIfTrue="1">
      <formula>OR($C38=0,$C38=2,$C38=3,$C38=4)</formula>
    </cfRule>
  </conditionalFormatting>
  <conditionalFormatting sqref="C54">
    <cfRule type="expression" priority="279" dxfId="5" stopIfTrue="1">
      <formula>$C54=1</formula>
    </cfRule>
    <cfRule type="expression" priority="280" dxfId="4" stopIfTrue="1">
      <formula>OR($C54=0,$C54=2,$C54=3,$C54=4)</formula>
    </cfRule>
  </conditionalFormatting>
  <conditionalFormatting sqref="C38">
    <cfRule type="expression" priority="323" dxfId="5" stopIfTrue="1">
      <formula>$C38=1</formula>
    </cfRule>
    <cfRule type="expression" priority="324" dxfId="4" stopIfTrue="1">
      <formula>OR($C38=0,$C38=2,$C38=3,$C38=4)</formula>
    </cfRule>
  </conditionalFormatting>
  <conditionalFormatting sqref="B38">
    <cfRule type="expression" priority="325" dxfId="365" stopIfTrue="1">
      <formula>$C38=1</formula>
    </cfRule>
    <cfRule type="expression" priority="326" dxfId="0" stopIfTrue="1">
      <formula>OR($C38=0,$C38=2,$C38=3,$C38=4)</formula>
    </cfRule>
  </conditionalFormatting>
  <conditionalFormatting sqref="C39">
    <cfRule type="expression" priority="319" dxfId="5" stopIfTrue="1">
      <formula>$C39=1</formula>
    </cfRule>
    <cfRule type="expression" priority="320" dxfId="4" stopIfTrue="1">
      <formula>OR($C39=0,$C39=2,$C39=3,$C39=4)</formula>
    </cfRule>
  </conditionalFormatting>
  <conditionalFormatting sqref="B39">
    <cfRule type="expression" priority="321" dxfId="365" stopIfTrue="1">
      <formula>$C39=1</formula>
    </cfRule>
    <cfRule type="expression" priority="322" dxfId="0" stopIfTrue="1">
      <formula>OR($C39=0,$C39=2,$C39=3,$C39=4)</formula>
    </cfRule>
  </conditionalFormatting>
  <conditionalFormatting sqref="C40">
    <cfRule type="expression" priority="315" dxfId="5" stopIfTrue="1">
      <formula>$C40=1</formula>
    </cfRule>
    <cfRule type="expression" priority="316" dxfId="4" stopIfTrue="1">
      <formula>OR($C40=0,$C40=2,$C40=3,$C40=4)</formula>
    </cfRule>
  </conditionalFormatting>
  <conditionalFormatting sqref="B40">
    <cfRule type="expression" priority="317" dxfId="365" stopIfTrue="1">
      <formula>$C40=1</formula>
    </cfRule>
    <cfRule type="expression" priority="318" dxfId="0" stopIfTrue="1">
      <formula>OR($C40=0,$C40=2,$C40=3,$C40=4)</formula>
    </cfRule>
  </conditionalFormatting>
  <conditionalFormatting sqref="C41">
    <cfRule type="expression" priority="311" dxfId="5" stopIfTrue="1">
      <formula>$C41=1</formula>
    </cfRule>
    <cfRule type="expression" priority="312" dxfId="4" stopIfTrue="1">
      <formula>OR($C41=0,$C41=2,$C41=3,$C41=4)</formula>
    </cfRule>
  </conditionalFormatting>
  <conditionalFormatting sqref="B41">
    <cfRule type="expression" priority="313" dxfId="365" stopIfTrue="1">
      <formula>$C41=1</formula>
    </cfRule>
    <cfRule type="expression" priority="314" dxfId="0" stopIfTrue="1">
      <formula>OR($C41=0,$C41=2,$C41=3,$C41=4)</formula>
    </cfRule>
  </conditionalFormatting>
  <conditionalFormatting sqref="C42">
    <cfRule type="expression" priority="307" dxfId="5" stopIfTrue="1">
      <formula>$C42=1</formula>
    </cfRule>
    <cfRule type="expression" priority="308" dxfId="4" stopIfTrue="1">
      <formula>OR($C42=0,$C42=2,$C42=3,$C42=4)</formula>
    </cfRule>
  </conditionalFormatting>
  <conditionalFormatting sqref="B42">
    <cfRule type="expression" priority="309" dxfId="365" stopIfTrue="1">
      <formula>$C42=1</formula>
    </cfRule>
    <cfRule type="expression" priority="310" dxfId="0" stopIfTrue="1">
      <formula>OR($C42=0,$C42=2,$C42=3,$C42=4)</formula>
    </cfRule>
  </conditionalFormatting>
  <conditionalFormatting sqref="C43">
    <cfRule type="expression" priority="303" dxfId="5" stopIfTrue="1">
      <formula>$C43=1</formula>
    </cfRule>
    <cfRule type="expression" priority="304" dxfId="4" stopIfTrue="1">
      <formula>OR($C43=0,$C43=2,$C43=3,$C43=4)</formula>
    </cfRule>
  </conditionalFormatting>
  <conditionalFormatting sqref="B43">
    <cfRule type="expression" priority="305" dxfId="365" stopIfTrue="1">
      <formula>$C43=1</formula>
    </cfRule>
    <cfRule type="expression" priority="306" dxfId="0" stopIfTrue="1">
      <formula>OR($C43=0,$C43=2,$C43=3,$C43=4)</formula>
    </cfRule>
  </conditionalFormatting>
  <conditionalFormatting sqref="C44">
    <cfRule type="expression" priority="301" dxfId="5" stopIfTrue="1">
      <formula>$C44=1</formula>
    </cfRule>
    <cfRule type="expression" priority="302" dxfId="4" stopIfTrue="1">
      <formula>OR($C44=0,$C44=2,$C44=3,$C44=4)</formula>
    </cfRule>
  </conditionalFormatting>
  <conditionalFormatting sqref="B44">
    <cfRule type="expression" priority="299" dxfId="365" stopIfTrue="1">
      <formula>$C44=1</formula>
    </cfRule>
    <cfRule type="expression" priority="300" dxfId="0" stopIfTrue="1">
      <formula>OR($C44=0,$C44=2,$C44=3,$C44=4)</formula>
    </cfRule>
  </conditionalFormatting>
  <conditionalFormatting sqref="C47">
    <cfRule type="expression" priority="297" dxfId="5" stopIfTrue="1">
      <formula>$C47=1</formula>
    </cfRule>
    <cfRule type="expression" priority="298" dxfId="4" stopIfTrue="1">
      <formula>OR($C47=0,$C47=2,$C47=3,$C47=4)</formula>
    </cfRule>
  </conditionalFormatting>
  <conditionalFormatting sqref="C48">
    <cfRule type="expression" priority="293" dxfId="5" stopIfTrue="1">
      <formula>$C48=1</formula>
    </cfRule>
    <cfRule type="expression" priority="294" dxfId="4" stopIfTrue="1">
      <formula>OR($C48=0,$C48=2,$C48=3,$C48=4)</formula>
    </cfRule>
  </conditionalFormatting>
  <conditionalFormatting sqref="B48">
    <cfRule type="expression" priority="295" dxfId="365" stopIfTrue="1">
      <formula>$C48=1</formula>
    </cfRule>
    <cfRule type="expression" priority="296" dxfId="0" stopIfTrue="1">
      <formula>OR($C48=0,$C48=2,$C48=3,$C48=4)</formula>
    </cfRule>
  </conditionalFormatting>
  <conditionalFormatting sqref="C51">
    <cfRule type="expression" priority="291" dxfId="5" stopIfTrue="1">
      <formula>$C51=1</formula>
    </cfRule>
    <cfRule type="expression" priority="292" dxfId="4" stopIfTrue="1">
      <formula>OR($C51=0,$C51=2,$C51=3,$C51=4)</formula>
    </cfRule>
  </conditionalFormatting>
  <conditionalFormatting sqref="C52">
    <cfRule type="expression" priority="287" dxfId="5" stopIfTrue="1">
      <formula>$C52=1</formula>
    </cfRule>
    <cfRule type="expression" priority="288" dxfId="4" stopIfTrue="1">
      <formula>OR($C52=0,$C52=2,$C52=3,$C52=4)</formula>
    </cfRule>
  </conditionalFormatting>
  <conditionalFormatting sqref="B52">
    <cfRule type="expression" priority="289" dxfId="365" stopIfTrue="1">
      <formula>$C52=1</formula>
    </cfRule>
    <cfRule type="expression" priority="290" dxfId="0" stopIfTrue="1">
      <formula>OR($C52=0,$C52=2,$C52=3,$C52=4)</formula>
    </cfRule>
  </conditionalFormatting>
  <conditionalFormatting sqref="C57">
    <cfRule type="expression" priority="277" dxfId="5" stopIfTrue="1">
      <formula>$C57=1</formula>
    </cfRule>
    <cfRule type="expression" priority="278" dxfId="4" stopIfTrue="1">
      <formula>OR($C57=0,$C57=2,$C57=3,$C57=4)</formula>
    </cfRule>
  </conditionalFormatting>
  <conditionalFormatting sqref="B53">
    <cfRule type="expression" priority="285" dxfId="365" stopIfTrue="1">
      <formula>$C53=1</formula>
    </cfRule>
    <cfRule type="expression" priority="286" dxfId="0" stopIfTrue="1">
      <formula>OR($C53=0,$C53=2,$C53=3,$C53=4)</formula>
    </cfRule>
  </conditionalFormatting>
  <conditionalFormatting sqref="C58">
    <cfRule type="expression" priority="275" dxfId="5" stopIfTrue="1">
      <formula>$C58=1</formula>
    </cfRule>
    <cfRule type="expression" priority="276" dxfId="4" stopIfTrue="1">
      <formula>OR($C58=0,$C58=2,$C58=3,$C58=4)</formula>
    </cfRule>
  </conditionalFormatting>
  <conditionalFormatting sqref="B54">
    <cfRule type="expression" priority="281" dxfId="365" stopIfTrue="1">
      <formula>$C54=1</formula>
    </cfRule>
    <cfRule type="expression" priority="282" dxfId="0" stopIfTrue="1">
      <formula>OR($C54=0,$C54=2,$C54=3,$C54=4)</formula>
    </cfRule>
  </conditionalFormatting>
  <conditionalFormatting sqref="C60">
    <cfRule type="expression" priority="267" dxfId="5" stopIfTrue="1">
      <formula>$C60=1</formula>
    </cfRule>
    <cfRule type="expression" priority="268" dxfId="4" stopIfTrue="1">
      <formula>OR($C60=0,$C60=2,$C60=3,$C60=4)</formula>
    </cfRule>
  </conditionalFormatting>
  <conditionalFormatting sqref="C63">
    <cfRule type="expression" priority="257" dxfId="5" stopIfTrue="1">
      <formula>$C63=1</formula>
    </cfRule>
    <cfRule type="expression" priority="258" dxfId="4" stopIfTrue="1">
      <formula>OR($C63=0,$C63=2,$C63=3,$C63=4)</formula>
    </cfRule>
  </conditionalFormatting>
  <conditionalFormatting sqref="C59">
    <cfRule type="expression" priority="271" dxfId="5" stopIfTrue="1">
      <formula>$C59=1</formula>
    </cfRule>
    <cfRule type="expression" priority="272" dxfId="4" stopIfTrue="1">
      <formula>OR($C59=0,$C59=2,$C59=3,$C59=4)</formula>
    </cfRule>
  </conditionalFormatting>
  <conditionalFormatting sqref="B59">
    <cfRule type="expression" priority="273" dxfId="365" stopIfTrue="1">
      <formula>$C59=1</formula>
    </cfRule>
    <cfRule type="expression" priority="274" dxfId="0" stopIfTrue="1">
      <formula>OR($C59=0,$C59=2,$C59=3,$C59=4)</formula>
    </cfRule>
  </conditionalFormatting>
  <conditionalFormatting sqref="B60">
    <cfRule type="expression" priority="269" dxfId="365" stopIfTrue="1">
      <formula>$C60=1</formula>
    </cfRule>
    <cfRule type="expression" priority="270" dxfId="0" stopIfTrue="1">
      <formula>OR($C60=0,$C60=2,$C60=3,$C60=4)</formula>
    </cfRule>
  </conditionalFormatting>
  <conditionalFormatting sqref="C61">
    <cfRule type="expression" priority="263" dxfId="5" stopIfTrue="1">
      <formula>$C61=1</formula>
    </cfRule>
    <cfRule type="expression" priority="264" dxfId="4" stopIfTrue="1">
      <formula>OR($C61=0,$C61=2,$C61=3,$C61=4)</formula>
    </cfRule>
  </conditionalFormatting>
  <conditionalFormatting sqref="B61">
    <cfRule type="expression" priority="265" dxfId="365" stopIfTrue="1">
      <formula>$C61=1</formula>
    </cfRule>
    <cfRule type="expression" priority="266" dxfId="0" stopIfTrue="1">
      <formula>OR($C61=0,$C61=2,$C61=3,$C61=4)</formula>
    </cfRule>
  </conditionalFormatting>
  <conditionalFormatting sqref="C62">
    <cfRule type="expression" priority="259" dxfId="5" stopIfTrue="1">
      <formula>$C62=1</formula>
    </cfRule>
    <cfRule type="expression" priority="260" dxfId="4" stopIfTrue="1">
      <formula>OR($C62=0,$C62=2,$C62=3,$C62=4)</formula>
    </cfRule>
  </conditionalFormatting>
  <conditionalFormatting sqref="B62">
    <cfRule type="expression" priority="261" dxfId="365" stopIfTrue="1">
      <formula>$C62=1</formula>
    </cfRule>
    <cfRule type="expression" priority="262" dxfId="0" stopIfTrue="1">
      <formula>OR($C62=0,$C62=2,$C62=3,$C62=4)</formula>
    </cfRule>
  </conditionalFormatting>
  <conditionalFormatting sqref="C64">
    <cfRule type="expression" priority="253" dxfId="5" stopIfTrue="1">
      <formula>$C64=1</formula>
    </cfRule>
    <cfRule type="expression" priority="254" dxfId="4" stopIfTrue="1">
      <formula>OR($C64=0,$C64=2,$C64=3,$C64=4)</formula>
    </cfRule>
  </conditionalFormatting>
  <conditionalFormatting sqref="B64">
    <cfRule type="expression" priority="255" dxfId="365" stopIfTrue="1">
      <formula>$C64=1</formula>
    </cfRule>
    <cfRule type="expression" priority="256" dxfId="0" stopIfTrue="1">
      <formula>OR($C64=0,$C64=2,$C64=3,$C64=4)</formula>
    </cfRule>
  </conditionalFormatting>
  <conditionalFormatting sqref="C65">
    <cfRule type="expression" priority="249" dxfId="5" stopIfTrue="1">
      <formula>$C65=1</formula>
    </cfRule>
    <cfRule type="expression" priority="250" dxfId="4" stopIfTrue="1">
      <formula>OR($C65=0,$C65=2,$C65=3,$C65=4)</formula>
    </cfRule>
  </conditionalFormatting>
  <conditionalFormatting sqref="B65">
    <cfRule type="expression" priority="251" dxfId="365" stopIfTrue="1">
      <formula>$C65=1</formula>
    </cfRule>
    <cfRule type="expression" priority="252" dxfId="0" stopIfTrue="1">
      <formula>OR($C65=0,$C65=2,$C65=3,$C65=4)</formula>
    </cfRule>
  </conditionalFormatting>
  <conditionalFormatting sqref="C66">
    <cfRule type="expression" priority="245" dxfId="5" stopIfTrue="1">
      <formula>$C66=1</formula>
    </cfRule>
    <cfRule type="expression" priority="246" dxfId="4" stopIfTrue="1">
      <formula>OR($C66=0,$C66=2,$C66=3,$C66=4)</formula>
    </cfRule>
  </conditionalFormatting>
  <conditionalFormatting sqref="B66">
    <cfRule type="expression" priority="247" dxfId="365" stopIfTrue="1">
      <formula>$C66=1</formula>
    </cfRule>
    <cfRule type="expression" priority="248" dxfId="0" stopIfTrue="1">
      <formula>OR($C66=0,$C66=2,$C66=3,$C66=4)</formula>
    </cfRule>
  </conditionalFormatting>
  <conditionalFormatting sqref="C69">
    <cfRule type="expression" priority="243" dxfId="5" stopIfTrue="1">
      <formula>$C69=1</formula>
    </cfRule>
    <cfRule type="expression" priority="244" dxfId="4" stopIfTrue="1">
      <formula>OR($C69=0,$C69=2,$C69=3,$C69=4)</formula>
    </cfRule>
  </conditionalFormatting>
  <conditionalFormatting sqref="C70">
    <cfRule type="expression" priority="239" dxfId="5" stopIfTrue="1">
      <formula>$C70=1</formula>
    </cfRule>
    <cfRule type="expression" priority="240" dxfId="4" stopIfTrue="1">
      <formula>OR($C70=0,$C70=2,$C70=3,$C70=4)</formula>
    </cfRule>
  </conditionalFormatting>
  <conditionalFormatting sqref="B70">
    <cfRule type="expression" priority="241" dxfId="365" stopIfTrue="1">
      <formula>$C70=1</formula>
    </cfRule>
    <cfRule type="expression" priority="242" dxfId="0" stopIfTrue="1">
      <formula>OR($C70=0,$C70=2,$C70=3,$C70=4)</formula>
    </cfRule>
  </conditionalFormatting>
  <conditionalFormatting sqref="C71">
    <cfRule type="expression" priority="235" dxfId="5" stopIfTrue="1">
      <formula>$C71=1</formula>
    </cfRule>
    <cfRule type="expression" priority="236" dxfId="4" stopIfTrue="1">
      <formula>OR($C71=0,$C71=2,$C71=3,$C71=4)</formula>
    </cfRule>
  </conditionalFormatting>
  <conditionalFormatting sqref="B71">
    <cfRule type="expression" priority="237" dxfId="365" stopIfTrue="1">
      <formula>$C71=1</formula>
    </cfRule>
    <cfRule type="expression" priority="238" dxfId="0" stopIfTrue="1">
      <formula>OR($C71=0,$C71=2,$C71=3,$C71=4)</formula>
    </cfRule>
  </conditionalFormatting>
  <conditionalFormatting sqref="C72">
    <cfRule type="expression" priority="231" dxfId="5" stopIfTrue="1">
      <formula>$C72=1</formula>
    </cfRule>
    <cfRule type="expression" priority="232" dxfId="4" stopIfTrue="1">
      <formula>OR($C72=0,$C72=2,$C72=3,$C72=4)</formula>
    </cfRule>
  </conditionalFormatting>
  <conditionalFormatting sqref="B72">
    <cfRule type="expression" priority="233" dxfId="365" stopIfTrue="1">
      <formula>$C72=1</formula>
    </cfRule>
    <cfRule type="expression" priority="234" dxfId="0" stopIfTrue="1">
      <formula>OR($C72=0,$C72=2,$C72=3,$C72=4)</formula>
    </cfRule>
  </conditionalFormatting>
  <conditionalFormatting sqref="C73">
    <cfRule type="expression" priority="227" dxfId="5" stopIfTrue="1">
      <formula>$C73=1</formula>
    </cfRule>
    <cfRule type="expression" priority="228" dxfId="4" stopIfTrue="1">
      <formula>OR($C73=0,$C73=2,$C73=3,$C73=4)</formula>
    </cfRule>
  </conditionalFormatting>
  <conditionalFormatting sqref="B73">
    <cfRule type="expression" priority="229" dxfId="365" stopIfTrue="1">
      <formula>$C73=1</formula>
    </cfRule>
    <cfRule type="expression" priority="230" dxfId="0" stopIfTrue="1">
      <formula>OR($C73=0,$C73=2,$C73=3,$C73=4)</formula>
    </cfRule>
  </conditionalFormatting>
  <conditionalFormatting sqref="C76">
    <cfRule type="expression" priority="225" dxfId="5" stopIfTrue="1">
      <formula>$C76=1</formula>
    </cfRule>
    <cfRule type="expression" priority="226" dxfId="4" stopIfTrue="1">
      <formula>OR($C76=0,$C76=2,$C76=3,$C76=4)</formula>
    </cfRule>
  </conditionalFormatting>
  <conditionalFormatting sqref="C77">
    <cfRule type="expression" priority="221" dxfId="5" stopIfTrue="1">
      <formula>$C77=1</formula>
    </cfRule>
    <cfRule type="expression" priority="222" dxfId="4" stopIfTrue="1">
      <formula>OR($C77=0,$C77=2,$C77=3,$C77=4)</formula>
    </cfRule>
  </conditionalFormatting>
  <conditionalFormatting sqref="B77">
    <cfRule type="expression" priority="223" dxfId="365" stopIfTrue="1">
      <formula>$C77=1</formula>
    </cfRule>
    <cfRule type="expression" priority="224" dxfId="0" stopIfTrue="1">
      <formula>OR($C77=0,$C77=2,$C77=3,$C77=4)</formula>
    </cfRule>
  </conditionalFormatting>
  <conditionalFormatting sqref="C78">
    <cfRule type="expression" priority="217" dxfId="5" stopIfTrue="1">
      <formula>$C78=1</formula>
    </cfRule>
    <cfRule type="expression" priority="218" dxfId="4" stopIfTrue="1">
      <formula>OR($C78=0,$C78=2,$C78=3,$C78=4)</formula>
    </cfRule>
  </conditionalFormatting>
  <conditionalFormatting sqref="B78">
    <cfRule type="expression" priority="219" dxfId="365" stopIfTrue="1">
      <formula>$C78=1</formula>
    </cfRule>
    <cfRule type="expression" priority="220" dxfId="0" stopIfTrue="1">
      <formula>OR($C78=0,$C78=2,$C78=3,$C78=4)</formula>
    </cfRule>
  </conditionalFormatting>
  <conditionalFormatting sqref="C79">
    <cfRule type="expression" priority="213" dxfId="5" stopIfTrue="1">
      <formula>$C79=1</formula>
    </cfRule>
    <cfRule type="expression" priority="214" dxfId="4" stopIfTrue="1">
      <formula>OR($C79=0,$C79=2,$C79=3,$C79=4)</formula>
    </cfRule>
  </conditionalFormatting>
  <conditionalFormatting sqref="B79">
    <cfRule type="expression" priority="215" dxfId="365" stopIfTrue="1">
      <formula>$C79=1</formula>
    </cfRule>
    <cfRule type="expression" priority="216" dxfId="0" stopIfTrue="1">
      <formula>OR($C79=0,$C79=2,$C79=3,$C79=4)</formula>
    </cfRule>
  </conditionalFormatting>
  <conditionalFormatting sqref="C80">
    <cfRule type="expression" priority="209" dxfId="5" stopIfTrue="1">
      <formula>$C80=1</formula>
    </cfRule>
    <cfRule type="expression" priority="210" dxfId="4" stopIfTrue="1">
      <formula>OR($C80=0,$C80=2,$C80=3,$C80=4)</formula>
    </cfRule>
  </conditionalFormatting>
  <conditionalFormatting sqref="B80">
    <cfRule type="expression" priority="211" dxfId="365" stopIfTrue="1">
      <formula>$C80=1</formula>
    </cfRule>
    <cfRule type="expression" priority="212" dxfId="0" stopIfTrue="1">
      <formula>OR($C80=0,$C80=2,$C80=3,$C80=4)</formula>
    </cfRule>
  </conditionalFormatting>
  <conditionalFormatting sqref="C81">
    <cfRule type="expression" priority="205" dxfId="5" stopIfTrue="1">
      <formula>$C81=1</formula>
    </cfRule>
    <cfRule type="expression" priority="206" dxfId="4" stopIfTrue="1">
      <formula>OR($C81=0,$C81=2,$C81=3,$C81=4)</formula>
    </cfRule>
  </conditionalFormatting>
  <conditionalFormatting sqref="B81">
    <cfRule type="expression" priority="207" dxfId="365" stopIfTrue="1">
      <formula>$C81=1</formula>
    </cfRule>
    <cfRule type="expression" priority="208" dxfId="0" stopIfTrue="1">
      <formula>OR($C81=0,$C81=2,$C81=3,$C81=4)</formula>
    </cfRule>
  </conditionalFormatting>
  <conditionalFormatting sqref="C82">
    <cfRule type="expression" priority="201" dxfId="5" stopIfTrue="1">
      <formula>$C82=1</formula>
    </cfRule>
    <cfRule type="expression" priority="202" dxfId="4" stopIfTrue="1">
      <formula>OR($C82=0,$C82=2,$C82=3,$C82=4)</formula>
    </cfRule>
  </conditionalFormatting>
  <conditionalFormatting sqref="B82">
    <cfRule type="expression" priority="203" dxfId="365" stopIfTrue="1">
      <formula>$C82=1</formula>
    </cfRule>
    <cfRule type="expression" priority="204" dxfId="0" stopIfTrue="1">
      <formula>OR($C82=0,$C82=2,$C82=3,$C82=4)</formula>
    </cfRule>
  </conditionalFormatting>
  <conditionalFormatting sqref="C85">
    <cfRule type="expression" priority="199" dxfId="5" stopIfTrue="1">
      <formula>$C85=1</formula>
    </cfRule>
    <cfRule type="expression" priority="200" dxfId="4" stopIfTrue="1">
      <formula>OR($C85=0,$C85=2,$C85=3,$C85=4)</formula>
    </cfRule>
  </conditionalFormatting>
  <conditionalFormatting sqref="C86">
    <cfRule type="expression" priority="195" dxfId="5" stopIfTrue="1">
      <formula>$C86=1</formula>
    </cfRule>
    <cfRule type="expression" priority="196" dxfId="4" stopIfTrue="1">
      <formula>OR($C86=0,$C86=2,$C86=3,$C86=4)</formula>
    </cfRule>
  </conditionalFormatting>
  <conditionalFormatting sqref="B86">
    <cfRule type="expression" priority="197" dxfId="365" stopIfTrue="1">
      <formula>$C86=1</formula>
    </cfRule>
    <cfRule type="expression" priority="198" dxfId="0" stopIfTrue="1">
      <formula>OR($C86=0,$C86=2,$C86=3,$C86=4)</formula>
    </cfRule>
  </conditionalFormatting>
  <conditionalFormatting sqref="C87">
    <cfRule type="expression" priority="191" dxfId="5" stopIfTrue="1">
      <formula>$C87=1</formula>
    </cfRule>
    <cfRule type="expression" priority="192" dxfId="4" stopIfTrue="1">
      <formula>OR($C87=0,$C87=2,$C87=3,$C87=4)</formula>
    </cfRule>
  </conditionalFormatting>
  <conditionalFormatting sqref="B87">
    <cfRule type="expression" priority="193" dxfId="365" stopIfTrue="1">
      <formula>$C87=1</formula>
    </cfRule>
    <cfRule type="expression" priority="194" dxfId="0" stopIfTrue="1">
      <formula>OR($C87=0,$C87=2,$C87=3,$C87=4)</formula>
    </cfRule>
  </conditionalFormatting>
  <conditionalFormatting sqref="C88">
    <cfRule type="expression" priority="187" dxfId="5" stopIfTrue="1">
      <formula>$C88=1</formula>
    </cfRule>
    <cfRule type="expression" priority="188" dxfId="4" stopIfTrue="1">
      <formula>OR($C88=0,$C88=2,$C88=3,$C88=4)</formula>
    </cfRule>
  </conditionalFormatting>
  <conditionalFormatting sqref="B88">
    <cfRule type="expression" priority="189" dxfId="365" stopIfTrue="1">
      <formula>$C88=1</formula>
    </cfRule>
    <cfRule type="expression" priority="190" dxfId="0" stopIfTrue="1">
      <formula>OR($C88=0,$C88=2,$C88=3,$C88=4)</formula>
    </cfRule>
  </conditionalFormatting>
  <conditionalFormatting sqref="C89">
    <cfRule type="expression" priority="183" dxfId="5" stopIfTrue="1">
      <formula>$C89=1</formula>
    </cfRule>
    <cfRule type="expression" priority="184" dxfId="4" stopIfTrue="1">
      <formula>OR($C89=0,$C89=2,$C89=3,$C89=4)</formula>
    </cfRule>
  </conditionalFormatting>
  <conditionalFormatting sqref="B89">
    <cfRule type="expression" priority="185" dxfId="365" stopIfTrue="1">
      <formula>$C89=1</formula>
    </cfRule>
    <cfRule type="expression" priority="186" dxfId="0" stopIfTrue="1">
      <formula>OR($C89=0,$C89=2,$C89=3,$C89=4)</formula>
    </cfRule>
  </conditionalFormatting>
  <conditionalFormatting sqref="C92">
    <cfRule type="expression" priority="181" dxfId="5" stopIfTrue="1">
      <formula>$C92=1</formula>
    </cfRule>
    <cfRule type="expression" priority="182" dxfId="4" stopIfTrue="1">
      <formula>OR($C92=0,$C92=2,$C92=3,$C92=4)</formula>
    </cfRule>
  </conditionalFormatting>
  <conditionalFormatting sqref="C93">
    <cfRule type="expression" priority="177" dxfId="5" stopIfTrue="1">
      <formula>$C93=1</formula>
    </cfRule>
    <cfRule type="expression" priority="178" dxfId="4" stopIfTrue="1">
      <formula>OR($C93=0,$C93=2,$C93=3,$C93=4)</formula>
    </cfRule>
  </conditionalFormatting>
  <conditionalFormatting sqref="B93">
    <cfRule type="expression" priority="179" dxfId="365" stopIfTrue="1">
      <formula>$C93=1</formula>
    </cfRule>
    <cfRule type="expression" priority="180" dxfId="0" stopIfTrue="1">
      <formula>OR($C93=0,$C93=2,$C93=3,$C93=4)</formula>
    </cfRule>
  </conditionalFormatting>
  <conditionalFormatting sqref="C94">
    <cfRule type="expression" priority="173" dxfId="5" stopIfTrue="1">
      <formula>$C94=1</formula>
    </cfRule>
    <cfRule type="expression" priority="174" dxfId="4" stopIfTrue="1">
      <formula>OR($C94=0,$C94=2,$C94=3,$C94=4)</formula>
    </cfRule>
  </conditionalFormatting>
  <conditionalFormatting sqref="B94">
    <cfRule type="expression" priority="175" dxfId="365" stopIfTrue="1">
      <formula>$C94=1</formula>
    </cfRule>
    <cfRule type="expression" priority="176" dxfId="0" stopIfTrue="1">
      <formula>OR($C94=0,$C94=2,$C94=3,$C94=4)</formula>
    </cfRule>
  </conditionalFormatting>
  <conditionalFormatting sqref="C95">
    <cfRule type="expression" priority="169" dxfId="5" stopIfTrue="1">
      <formula>$C95=1</formula>
    </cfRule>
    <cfRule type="expression" priority="170" dxfId="4" stopIfTrue="1">
      <formula>OR($C95=0,$C95=2,$C95=3,$C95=4)</formula>
    </cfRule>
  </conditionalFormatting>
  <conditionalFormatting sqref="B95">
    <cfRule type="expression" priority="171" dxfId="365" stopIfTrue="1">
      <formula>$C95=1</formula>
    </cfRule>
    <cfRule type="expression" priority="172" dxfId="0" stopIfTrue="1">
      <formula>OR($C95=0,$C95=2,$C95=3,$C95=4)</formula>
    </cfRule>
  </conditionalFormatting>
  <conditionalFormatting sqref="C96">
    <cfRule type="expression" priority="165" dxfId="5" stopIfTrue="1">
      <formula>$C96=1</formula>
    </cfRule>
    <cfRule type="expression" priority="166" dxfId="4" stopIfTrue="1">
      <formula>OR($C96=0,$C96=2,$C96=3,$C96=4)</formula>
    </cfRule>
  </conditionalFormatting>
  <conditionalFormatting sqref="B96">
    <cfRule type="expression" priority="167" dxfId="365" stopIfTrue="1">
      <formula>$C96=1</formula>
    </cfRule>
    <cfRule type="expression" priority="168" dxfId="0" stopIfTrue="1">
      <formula>OR($C96=0,$C96=2,$C96=3,$C96=4)</formula>
    </cfRule>
  </conditionalFormatting>
  <conditionalFormatting sqref="C97">
    <cfRule type="expression" priority="161" dxfId="5" stopIfTrue="1">
      <formula>$C97=1</formula>
    </cfRule>
    <cfRule type="expression" priority="162" dxfId="4" stopIfTrue="1">
      <formula>OR($C97=0,$C97=2,$C97=3,$C97=4)</formula>
    </cfRule>
  </conditionalFormatting>
  <conditionalFormatting sqref="B97">
    <cfRule type="expression" priority="163" dxfId="365" stopIfTrue="1">
      <formula>$C97=1</formula>
    </cfRule>
    <cfRule type="expression" priority="164" dxfId="0" stopIfTrue="1">
      <formula>OR($C97=0,$C97=2,$C97=3,$C97=4)</formula>
    </cfRule>
  </conditionalFormatting>
  <conditionalFormatting sqref="C98">
    <cfRule type="expression" priority="157" dxfId="5" stopIfTrue="1">
      <formula>$C98=1</formula>
    </cfRule>
    <cfRule type="expression" priority="158" dxfId="4" stopIfTrue="1">
      <formula>OR($C98=0,$C98=2,$C98=3,$C98=4)</formula>
    </cfRule>
  </conditionalFormatting>
  <conditionalFormatting sqref="B98">
    <cfRule type="expression" priority="159" dxfId="365" stopIfTrue="1">
      <formula>$C98=1</formula>
    </cfRule>
    <cfRule type="expression" priority="160" dxfId="0" stopIfTrue="1">
      <formula>OR($C98=0,$C98=2,$C98=3,$C98=4)</formula>
    </cfRule>
  </conditionalFormatting>
  <conditionalFormatting sqref="C99">
    <cfRule type="expression" priority="153" dxfId="5" stopIfTrue="1">
      <formula>$C99=1</formula>
    </cfRule>
    <cfRule type="expression" priority="154" dxfId="4" stopIfTrue="1">
      <formula>OR($C99=0,$C99=2,$C99=3,$C99=4)</formula>
    </cfRule>
  </conditionalFormatting>
  <conditionalFormatting sqref="B99">
    <cfRule type="expression" priority="155" dxfId="365" stopIfTrue="1">
      <formula>$C99=1</formula>
    </cfRule>
    <cfRule type="expression" priority="156" dxfId="0" stopIfTrue="1">
      <formula>OR($C99=0,$C99=2,$C99=3,$C99=4)</formula>
    </cfRule>
  </conditionalFormatting>
  <conditionalFormatting sqref="C100">
    <cfRule type="expression" priority="149" dxfId="5" stopIfTrue="1">
      <formula>$C100=1</formula>
    </cfRule>
    <cfRule type="expression" priority="150" dxfId="4" stopIfTrue="1">
      <formula>OR($C100=0,$C100=2,$C100=3,$C100=4)</formula>
    </cfRule>
  </conditionalFormatting>
  <conditionalFormatting sqref="B100">
    <cfRule type="expression" priority="151" dxfId="365" stopIfTrue="1">
      <formula>$C100=1</formula>
    </cfRule>
    <cfRule type="expression" priority="152" dxfId="0" stopIfTrue="1">
      <formula>OR($C100=0,$C100=2,$C100=3,$C100=4)</formula>
    </cfRule>
  </conditionalFormatting>
  <conditionalFormatting sqref="C101">
    <cfRule type="expression" priority="145" dxfId="5" stopIfTrue="1">
      <formula>$C101=1</formula>
    </cfRule>
    <cfRule type="expression" priority="146" dxfId="4" stopIfTrue="1">
      <formula>OR($C101=0,$C101=2,$C101=3,$C101=4)</formula>
    </cfRule>
  </conditionalFormatting>
  <conditionalFormatting sqref="B101">
    <cfRule type="expression" priority="147" dxfId="365" stopIfTrue="1">
      <formula>$C101=1</formula>
    </cfRule>
    <cfRule type="expression" priority="148" dxfId="0" stopIfTrue="1">
      <formula>OR($C101=0,$C101=2,$C101=3,$C101=4)</formula>
    </cfRule>
  </conditionalFormatting>
  <conditionalFormatting sqref="C104:C105">
    <cfRule type="expression" priority="143" dxfId="5" stopIfTrue="1">
      <formula>$C104=1</formula>
    </cfRule>
    <cfRule type="expression" priority="144" dxfId="4" stopIfTrue="1">
      <formula>OR($C104=0,$C104=2,$C104=3,$C104=4)</formula>
    </cfRule>
  </conditionalFormatting>
  <conditionalFormatting sqref="C106">
    <cfRule type="expression" priority="139" dxfId="5" stopIfTrue="1">
      <formula>$C106=1</formula>
    </cfRule>
    <cfRule type="expression" priority="140" dxfId="4" stopIfTrue="1">
      <formula>OR($C106=0,$C106=2,$C106=3,$C106=4)</formula>
    </cfRule>
  </conditionalFormatting>
  <conditionalFormatting sqref="B106">
    <cfRule type="expression" priority="141" dxfId="365" stopIfTrue="1">
      <formula>$C106=1</formula>
    </cfRule>
    <cfRule type="expression" priority="142" dxfId="0" stopIfTrue="1">
      <formula>OR($C106=0,$C106=2,$C106=3,$C106=4)</formula>
    </cfRule>
  </conditionalFormatting>
  <conditionalFormatting sqref="C107">
    <cfRule type="expression" priority="135" dxfId="5" stopIfTrue="1">
      <formula>$C107=1</formula>
    </cfRule>
    <cfRule type="expression" priority="136" dxfId="4" stopIfTrue="1">
      <formula>OR($C107=0,$C107=2,$C107=3,$C107=4)</formula>
    </cfRule>
  </conditionalFormatting>
  <conditionalFormatting sqref="B107">
    <cfRule type="expression" priority="137" dxfId="365" stopIfTrue="1">
      <formula>$C107=1</formula>
    </cfRule>
    <cfRule type="expression" priority="138" dxfId="0" stopIfTrue="1">
      <formula>OR($C107=0,$C107=2,$C107=3,$C107=4)</formula>
    </cfRule>
  </conditionalFormatting>
  <conditionalFormatting sqref="C108">
    <cfRule type="expression" priority="131" dxfId="5" stopIfTrue="1">
      <formula>$C108=1</formula>
    </cfRule>
    <cfRule type="expression" priority="132" dxfId="4" stopIfTrue="1">
      <formula>OR($C108=0,$C108=2,$C108=3,$C108=4)</formula>
    </cfRule>
  </conditionalFormatting>
  <conditionalFormatting sqref="B108">
    <cfRule type="expression" priority="133" dxfId="365" stopIfTrue="1">
      <formula>$C108=1</formula>
    </cfRule>
    <cfRule type="expression" priority="134" dxfId="0" stopIfTrue="1">
      <formula>OR($C108=0,$C108=2,$C108=3,$C108=4)</formula>
    </cfRule>
  </conditionalFormatting>
  <conditionalFormatting sqref="C109">
    <cfRule type="expression" priority="127" dxfId="5" stopIfTrue="1">
      <formula>$C109=1</formula>
    </cfRule>
    <cfRule type="expression" priority="128" dxfId="4" stopIfTrue="1">
      <formula>OR($C109=0,$C109=2,$C109=3,$C109=4)</formula>
    </cfRule>
  </conditionalFormatting>
  <conditionalFormatting sqref="B109">
    <cfRule type="expression" priority="129" dxfId="365" stopIfTrue="1">
      <formula>$C109=1</formula>
    </cfRule>
    <cfRule type="expression" priority="130" dxfId="0" stopIfTrue="1">
      <formula>OR($C109=0,$C109=2,$C109=3,$C109=4)</formula>
    </cfRule>
  </conditionalFormatting>
  <conditionalFormatting sqref="C115">
    <cfRule type="expression" priority="109" dxfId="5" stopIfTrue="1">
      <formula>$C115=1</formula>
    </cfRule>
    <cfRule type="expression" priority="110" dxfId="4" stopIfTrue="1">
      <formula>OR($C115=0,$C115=2,$C115=3,$C115=4)</formula>
    </cfRule>
  </conditionalFormatting>
  <conditionalFormatting sqref="C110">
    <cfRule type="expression" priority="123" dxfId="5" stopIfTrue="1">
      <formula>$C110=1</formula>
    </cfRule>
    <cfRule type="expression" priority="124" dxfId="4" stopIfTrue="1">
      <formula>OR($C110=0,$C110=2,$C110=3,$C110=4)</formula>
    </cfRule>
  </conditionalFormatting>
  <conditionalFormatting sqref="B110">
    <cfRule type="expression" priority="125" dxfId="365" stopIfTrue="1">
      <formula>$C110=1</formula>
    </cfRule>
    <cfRule type="expression" priority="126" dxfId="0" stopIfTrue="1">
      <formula>OR($C110=0,$C110=2,$C110=3,$C110=4)</formula>
    </cfRule>
  </conditionalFormatting>
  <conditionalFormatting sqref="C111">
    <cfRule type="expression" priority="119" dxfId="5" stopIfTrue="1">
      <formula>$C111=1</formula>
    </cfRule>
    <cfRule type="expression" priority="120" dxfId="4" stopIfTrue="1">
      <formula>OR($C111=0,$C111=2,$C111=3,$C111=4)</formula>
    </cfRule>
  </conditionalFormatting>
  <conditionalFormatting sqref="B111">
    <cfRule type="expression" priority="121" dxfId="365" stopIfTrue="1">
      <formula>$C111=1</formula>
    </cfRule>
    <cfRule type="expression" priority="122" dxfId="0" stopIfTrue="1">
      <formula>OR($C111=0,$C111=2,$C111=3,$C111=4)</formula>
    </cfRule>
  </conditionalFormatting>
  <conditionalFormatting sqref="C113">
    <cfRule type="expression" priority="117" dxfId="5" stopIfTrue="1">
      <formula>$C113=1</formula>
    </cfRule>
    <cfRule type="expression" priority="118" dxfId="4" stopIfTrue="1">
      <formula>OR($C113=0,$C113=2,$C113=3,$C113=4)</formula>
    </cfRule>
  </conditionalFormatting>
  <conditionalFormatting sqref="C114">
    <cfRule type="expression" priority="113" dxfId="5" stopIfTrue="1">
      <formula>$C114=1</formula>
    </cfRule>
    <cfRule type="expression" priority="114" dxfId="4" stopIfTrue="1">
      <formula>OR($C114=0,$C114=2,$C114=3,$C114=4)</formula>
    </cfRule>
  </conditionalFormatting>
  <conditionalFormatting sqref="B114">
    <cfRule type="expression" priority="115" dxfId="365" stopIfTrue="1">
      <formula>$C114=1</formula>
    </cfRule>
    <cfRule type="expression" priority="116" dxfId="0" stopIfTrue="1">
      <formula>OR($C114=0,$C114=2,$C114=3,$C114=4)</formula>
    </cfRule>
  </conditionalFormatting>
  <conditionalFormatting sqref="C123">
    <cfRule type="expression" priority="77" dxfId="5" stopIfTrue="1">
      <formula>$C123=1</formula>
    </cfRule>
    <cfRule type="expression" priority="78" dxfId="4" stopIfTrue="1">
      <formula>OR($C123=0,$C123=2,$C123=3,$C123=4)</formula>
    </cfRule>
  </conditionalFormatting>
  <conditionalFormatting sqref="B115">
    <cfRule type="expression" priority="111" dxfId="365" stopIfTrue="1">
      <formula>$C115=1</formula>
    </cfRule>
    <cfRule type="expression" priority="112" dxfId="0" stopIfTrue="1">
      <formula>OR($C115=0,$C115=2,$C115=3,$C115=4)</formula>
    </cfRule>
  </conditionalFormatting>
  <conditionalFormatting sqref="C116">
    <cfRule type="expression" priority="105" dxfId="5" stopIfTrue="1">
      <formula>$C116=1</formula>
    </cfRule>
    <cfRule type="expression" priority="106" dxfId="4" stopIfTrue="1">
      <formula>OR($C116=0,$C116=2,$C116=3,$C116=4)</formula>
    </cfRule>
  </conditionalFormatting>
  <conditionalFormatting sqref="B116">
    <cfRule type="expression" priority="107" dxfId="365" stopIfTrue="1">
      <formula>$C116=1</formula>
    </cfRule>
    <cfRule type="expression" priority="108" dxfId="0" stopIfTrue="1">
      <formula>OR($C116=0,$C116=2,$C116=3,$C116=4)</formula>
    </cfRule>
  </conditionalFormatting>
  <conditionalFormatting sqref="C117">
    <cfRule type="expression" priority="101" dxfId="5" stopIfTrue="1">
      <formula>$C117=1</formula>
    </cfRule>
    <cfRule type="expression" priority="102" dxfId="4" stopIfTrue="1">
      <formula>OR($C117=0,$C117=2,$C117=3,$C117=4)</formula>
    </cfRule>
  </conditionalFormatting>
  <conditionalFormatting sqref="B117">
    <cfRule type="expression" priority="103" dxfId="365" stopIfTrue="1">
      <formula>$C117=1</formula>
    </cfRule>
    <cfRule type="expression" priority="104" dxfId="0" stopIfTrue="1">
      <formula>OR($C117=0,$C117=2,$C117=3,$C117=4)</formula>
    </cfRule>
  </conditionalFormatting>
  <conditionalFormatting sqref="C118">
    <cfRule type="expression" priority="97" dxfId="5" stopIfTrue="1">
      <formula>$C118=1</formula>
    </cfRule>
    <cfRule type="expression" priority="98" dxfId="4" stopIfTrue="1">
      <formula>OR($C118=0,$C118=2,$C118=3,$C118=4)</formula>
    </cfRule>
  </conditionalFormatting>
  <conditionalFormatting sqref="B118">
    <cfRule type="expression" priority="99" dxfId="365" stopIfTrue="1">
      <formula>$C118=1</formula>
    </cfRule>
    <cfRule type="expression" priority="100" dxfId="0" stopIfTrue="1">
      <formula>OR($C118=0,$C118=2,$C118=3,$C118=4)</formula>
    </cfRule>
  </conditionalFormatting>
  <conditionalFormatting sqref="C119">
    <cfRule type="expression" priority="93" dxfId="5" stopIfTrue="1">
      <formula>$C119=1</formula>
    </cfRule>
    <cfRule type="expression" priority="94" dxfId="4" stopIfTrue="1">
      <formula>OR($C119=0,$C119=2,$C119=3,$C119=4)</formula>
    </cfRule>
  </conditionalFormatting>
  <conditionalFormatting sqref="B119">
    <cfRule type="expression" priority="95" dxfId="365" stopIfTrue="1">
      <formula>$C119=1</formula>
    </cfRule>
    <cfRule type="expression" priority="96" dxfId="0" stopIfTrue="1">
      <formula>OR($C119=0,$C119=2,$C119=3,$C119=4)</formula>
    </cfRule>
  </conditionalFormatting>
  <conditionalFormatting sqref="C120">
    <cfRule type="expression" priority="89" dxfId="5" stopIfTrue="1">
      <formula>$C120=1</formula>
    </cfRule>
    <cfRule type="expression" priority="90" dxfId="4" stopIfTrue="1">
      <formula>OR($C120=0,$C120=2,$C120=3,$C120=4)</formula>
    </cfRule>
  </conditionalFormatting>
  <conditionalFormatting sqref="B120">
    <cfRule type="expression" priority="91" dxfId="365" stopIfTrue="1">
      <formula>$C120=1</formula>
    </cfRule>
    <cfRule type="expression" priority="92" dxfId="0" stopIfTrue="1">
      <formula>OR($C120=0,$C120=2,$C120=3,$C120=4)</formula>
    </cfRule>
  </conditionalFormatting>
  <conditionalFormatting sqref="C121">
    <cfRule type="expression" priority="85" dxfId="5" stopIfTrue="1">
      <formula>$C121=1</formula>
    </cfRule>
    <cfRule type="expression" priority="86" dxfId="4" stopIfTrue="1">
      <formula>OR($C121=0,$C121=2,$C121=3,$C121=4)</formula>
    </cfRule>
  </conditionalFormatting>
  <conditionalFormatting sqref="B121">
    <cfRule type="expression" priority="87" dxfId="365" stopIfTrue="1">
      <formula>$C121=1</formula>
    </cfRule>
    <cfRule type="expression" priority="88" dxfId="0" stopIfTrue="1">
      <formula>OR($C121=0,$C121=2,$C121=3,$C121=4)</formula>
    </cfRule>
  </conditionalFormatting>
  <conditionalFormatting sqref="C122">
    <cfRule type="expression" priority="81" dxfId="5" stopIfTrue="1">
      <formula>$C122=1</formula>
    </cfRule>
    <cfRule type="expression" priority="82" dxfId="4" stopIfTrue="1">
      <formula>OR($C122=0,$C122=2,$C122=3,$C122=4)</formula>
    </cfRule>
  </conditionalFormatting>
  <conditionalFormatting sqref="B122">
    <cfRule type="expression" priority="83" dxfId="365" stopIfTrue="1">
      <formula>$C122=1</formula>
    </cfRule>
    <cfRule type="expression" priority="84" dxfId="0" stopIfTrue="1">
      <formula>OR($C122=0,$C122=2,$C122=3,$C122=4)</formula>
    </cfRule>
  </conditionalFormatting>
  <conditionalFormatting sqref="C132">
    <cfRule type="expression" priority="47" dxfId="5" stopIfTrue="1">
      <formula>$C132=1</formula>
    </cfRule>
    <cfRule type="expression" priority="48" dxfId="4" stopIfTrue="1">
      <formula>OR($C132=0,$C132=2,$C132=3,$C132=4)</formula>
    </cfRule>
  </conditionalFormatting>
  <conditionalFormatting sqref="B123">
    <cfRule type="expression" priority="79" dxfId="365" stopIfTrue="1">
      <formula>$C123=1</formula>
    </cfRule>
    <cfRule type="expression" priority="80" dxfId="0" stopIfTrue="1">
      <formula>OR($C123=0,$C123=2,$C123=3,$C123=4)</formula>
    </cfRule>
  </conditionalFormatting>
  <conditionalFormatting sqref="C124">
    <cfRule type="expression" priority="73" dxfId="5" stopIfTrue="1">
      <formula>$C124=1</formula>
    </cfRule>
    <cfRule type="expression" priority="74" dxfId="4" stopIfTrue="1">
      <formula>OR($C124=0,$C124=2,$C124=3,$C124=4)</formula>
    </cfRule>
  </conditionalFormatting>
  <conditionalFormatting sqref="B124">
    <cfRule type="expression" priority="75" dxfId="365" stopIfTrue="1">
      <formula>$C124=1</formula>
    </cfRule>
    <cfRule type="expression" priority="76" dxfId="0" stopIfTrue="1">
      <formula>OR($C124=0,$C124=2,$C124=3,$C124=4)</formula>
    </cfRule>
  </conditionalFormatting>
  <conditionalFormatting sqref="C125">
    <cfRule type="expression" priority="69" dxfId="5" stopIfTrue="1">
      <formula>$C125=1</formula>
    </cfRule>
    <cfRule type="expression" priority="70" dxfId="4" stopIfTrue="1">
      <formula>OR($C125=0,$C125=2,$C125=3,$C125=4)</formula>
    </cfRule>
  </conditionalFormatting>
  <conditionalFormatting sqref="B125">
    <cfRule type="expression" priority="71" dxfId="365" stopIfTrue="1">
      <formula>$C125=1</formula>
    </cfRule>
    <cfRule type="expression" priority="72" dxfId="0" stopIfTrue="1">
      <formula>OR($C125=0,$C125=2,$C125=3,$C125=4)</formula>
    </cfRule>
  </conditionalFormatting>
  <conditionalFormatting sqref="C126">
    <cfRule type="expression" priority="65" dxfId="5" stopIfTrue="1">
      <formula>$C126=1</formula>
    </cfRule>
    <cfRule type="expression" priority="66" dxfId="4" stopIfTrue="1">
      <formula>OR($C126=0,$C126=2,$C126=3,$C126=4)</formula>
    </cfRule>
  </conditionalFormatting>
  <conditionalFormatting sqref="B126">
    <cfRule type="expression" priority="67" dxfId="365" stopIfTrue="1">
      <formula>$C126=1</formula>
    </cfRule>
    <cfRule type="expression" priority="68" dxfId="0" stopIfTrue="1">
      <formula>OR($C126=0,$C126=2,$C126=3,$C126=4)</formula>
    </cfRule>
  </conditionalFormatting>
  <conditionalFormatting sqref="C128">
    <cfRule type="expression" priority="63" dxfId="5" stopIfTrue="1">
      <formula>$C128=1</formula>
    </cfRule>
    <cfRule type="expression" priority="64" dxfId="4" stopIfTrue="1">
      <formula>OR($C128=0,$C128=2,$C128=3,$C128=4)</formula>
    </cfRule>
  </conditionalFormatting>
  <conditionalFormatting sqref="C129">
    <cfRule type="expression" priority="59" dxfId="5" stopIfTrue="1">
      <formula>$C129=1</formula>
    </cfRule>
    <cfRule type="expression" priority="60" dxfId="4" stopIfTrue="1">
      <formula>OR($C129=0,$C129=2,$C129=3,$C129=4)</formula>
    </cfRule>
  </conditionalFormatting>
  <conditionalFormatting sqref="B129">
    <cfRule type="expression" priority="61" dxfId="365" stopIfTrue="1">
      <formula>$C129=1</formula>
    </cfRule>
    <cfRule type="expression" priority="62" dxfId="0" stopIfTrue="1">
      <formula>OR($C129=0,$C129=2,$C129=3,$C129=4)</formula>
    </cfRule>
  </conditionalFormatting>
  <conditionalFormatting sqref="C130">
    <cfRule type="expression" priority="55" dxfId="5" stopIfTrue="1">
      <formula>$C130=1</formula>
    </cfRule>
    <cfRule type="expression" priority="56" dxfId="4" stopIfTrue="1">
      <formula>OR($C130=0,$C130=2,$C130=3,$C130=4)</formula>
    </cfRule>
  </conditionalFormatting>
  <conditionalFormatting sqref="B130">
    <cfRule type="expression" priority="57" dxfId="365" stopIfTrue="1">
      <formula>$C130=1</formula>
    </cfRule>
    <cfRule type="expression" priority="58" dxfId="0" stopIfTrue="1">
      <formula>OR($C130=0,$C130=2,$C130=3,$C130=4)</formula>
    </cfRule>
  </conditionalFormatting>
  <conditionalFormatting sqref="C131">
    <cfRule type="expression" priority="51" dxfId="5" stopIfTrue="1">
      <formula>$C131=1</formula>
    </cfRule>
    <cfRule type="expression" priority="52" dxfId="4" stopIfTrue="1">
      <formula>OR($C131=0,$C131=2,$C131=3,$C131=4)</formula>
    </cfRule>
  </conditionalFormatting>
  <conditionalFormatting sqref="B131">
    <cfRule type="expression" priority="53" dxfId="365" stopIfTrue="1">
      <formula>$C131=1</formula>
    </cfRule>
    <cfRule type="expression" priority="54" dxfId="0" stopIfTrue="1">
      <formula>OR($C131=0,$C131=2,$C131=3,$C131=4)</formula>
    </cfRule>
  </conditionalFormatting>
  <conditionalFormatting sqref="C146">
    <cfRule type="expression" priority="5" dxfId="5" stopIfTrue="1">
      <formula>$C146=1</formula>
    </cfRule>
    <cfRule type="expression" priority="6" dxfId="4" stopIfTrue="1">
      <formula>OR($C146=0,$C146=2,$C146=3,$C146=4)</formula>
    </cfRule>
  </conditionalFormatting>
  <conditionalFormatting sqref="B132">
    <cfRule type="expression" priority="49" dxfId="365" stopIfTrue="1">
      <formula>$C132=1</formula>
    </cfRule>
    <cfRule type="expression" priority="50" dxfId="0" stopIfTrue="1">
      <formula>OR($C132=0,$C132=2,$C132=3,$C132=4)</formula>
    </cfRule>
  </conditionalFormatting>
  <conditionalFormatting sqref="C133">
    <cfRule type="expression" priority="43" dxfId="5" stopIfTrue="1">
      <formula>$C133=1</formula>
    </cfRule>
    <cfRule type="expression" priority="44" dxfId="4" stopIfTrue="1">
      <formula>OR($C133=0,$C133=2,$C133=3,$C133=4)</formula>
    </cfRule>
  </conditionalFormatting>
  <conditionalFormatting sqref="B133">
    <cfRule type="expression" priority="45" dxfId="365" stopIfTrue="1">
      <formula>$C133=1</formula>
    </cfRule>
    <cfRule type="expression" priority="46" dxfId="0" stopIfTrue="1">
      <formula>OR($C133=0,$C133=2,$C133=3,$C133=4)</formula>
    </cfRule>
  </conditionalFormatting>
  <conditionalFormatting sqref="C134">
    <cfRule type="expression" priority="39" dxfId="5" stopIfTrue="1">
      <formula>$C134=1</formula>
    </cfRule>
    <cfRule type="expression" priority="40" dxfId="4" stopIfTrue="1">
      <formula>OR($C134=0,$C134=2,$C134=3,$C134=4)</formula>
    </cfRule>
  </conditionalFormatting>
  <conditionalFormatting sqref="B134">
    <cfRule type="expression" priority="41" dxfId="365" stopIfTrue="1">
      <formula>$C134=1</formula>
    </cfRule>
    <cfRule type="expression" priority="42" dxfId="0" stopIfTrue="1">
      <formula>OR($C134=0,$C134=2,$C134=3,$C134=4)</formula>
    </cfRule>
  </conditionalFormatting>
  <conditionalFormatting sqref="C135">
    <cfRule type="expression" priority="35" dxfId="5" stopIfTrue="1">
      <formula>$C135=1</formula>
    </cfRule>
    <cfRule type="expression" priority="36" dxfId="4" stopIfTrue="1">
      <formula>OR($C135=0,$C135=2,$C135=3,$C135=4)</formula>
    </cfRule>
  </conditionalFormatting>
  <conditionalFormatting sqref="B135">
    <cfRule type="expression" priority="37" dxfId="365" stopIfTrue="1">
      <formula>$C135=1</formula>
    </cfRule>
    <cfRule type="expression" priority="38" dxfId="0" stopIfTrue="1">
      <formula>OR($C135=0,$C135=2,$C135=3,$C135=4)</formula>
    </cfRule>
  </conditionalFormatting>
  <conditionalFormatting sqref="C136">
    <cfRule type="expression" priority="31" dxfId="5" stopIfTrue="1">
      <formula>$C136=1</formula>
    </cfRule>
    <cfRule type="expression" priority="32" dxfId="4" stopIfTrue="1">
      <formula>OR($C136=0,$C136=2,$C136=3,$C136=4)</formula>
    </cfRule>
  </conditionalFormatting>
  <conditionalFormatting sqref="B136">
    <cfRule type="expression" priority="33" dxfId="365" stopIfTrue="1">
      <formula>$C136=1</formula>
    </cfRule>
    <cfRule type="expression" priority="34" dxfId="0" stopIfTrue="1">
      <formula>OR($C136=0,$C136=2,$C136=3,$C136=4)</formula>
    </cfRule>
  </conditionalFormatting>
  <conditionalFormatting sqref="C137">
    <cfRule type="expression" priority="27" dxfId="5" stopIfTrue="1">
      <formula>$C137=1</formula>
    </cfRule>
    <cfRule type="expression" priority="28" dxfId="4" stopIfTrue="1">
      <formula>OR($C137=0,$C137=2,$C137=3,$C137=4)</formula>
    </cfRule>
  </conditionalFormatting>
  <conditionalFormatting sqref="B137">
    <cfRule type="expression" priority="29" dxfId="365" stopIfTrue="1">
      <formula>$C137=1</formula>
    </cfRule>
    <cfRule type="expression" priority="30" dxfId="0" stopIfTrue="1">
      <formula>OR($C137=0,$C137=2,$C137=3,$C137=4)</formula>
    </cfRule>
  </conditionalFormatting>
  <conditionalFormatting sqref="C138">
    <cfRule type="expression" priority="23" dxfId="5" stopIfTrue="1">
      <formula>$C138=1</formula>
    </cfRule>
    <cfRule type="expression" priority="24" dxfId="4" stopIfTrue="1">
      <formula>OR($C138=0,$C138=2,$C138=3,$C138=4)</formula>
    </cfRule>
  </conditionalFormatting>
  <conditionalFormatting sqref="B138">
    <cfRule type="expression" priority="25" dxfId="365" stopIfTrue="1">
      <formula>$C138=1</formula>
    </cfRule>
    <cfRule type="expression" priority="26" dxfId="0" stopIfTrue="1">
      <formula>OR($C138=0,$C138=2,$C138=3,$C138=4)</formula>
    </cfRule>
  </conditionalFormatting>
  <conditionalFormatting sqref="C139">
    <cfRule type="expression" priority="19" dxfId="5" stopIfTrue="1">
      <formula>$C139=1</formula>
    </cfRule>
    <cfRule type="expression" priority="20" dxfId="4" stopIfTrue="1">
      <formula>OR($C139=0,$C139=2,$C139=3,$C139=4)</formula>
    </cfRule>
  </conditionalFormatting>
  <conditionalFormatting sqref="B139">
    <cfRule type="expression" priority="21" dxfId="365" stopIfTrue="1">
      <formula>$C139=1</formula>
    </cfRule>
    <cfRule type="expression" priority="22" dxfId="0" stopIfTrue="1">
      <formula>OR($C139=0,$C139=2,$C139=3,$C139=4)</formula>
    </cfRule>
  </conditionalFormatting>
  <conditionalFormatting sqref="C143">
    <cfRule type="expression" priority="17" dxfId="5" stopIfTrue="1">
      <formula>$C143=1</formula>
    </cfRule>
    <cfRule type="expression" priority="18" dxfId="4" stopIfTrue="1">
      <formula>OR($C143=0,$C143=2,$C143=3,$C143=4)</formula>
    </cfRule>
  </conditionalFormatting>
  <conditionalFormatting sqref="C144">
    <cfRule type="expression" priority="13" dxfId="5" stopIfTrue="1">
      <formula>$C144=1</formula>
    </cfRule>
    <cfRule type="expression" priority="14" dxfId="4" stopIfTrue="1">
      <formula>OR($C144=0,$C144=2,$C144=3,$C144=4)</formula>
    </cfRule>
  </conditionalFormatting>
  <conditionalFormatting sqref="B144">
    <cfRule type="expression" priority="15" dxfId="365" stopIfTrue="1">
      <formula>$C144=1</formula>
    </cfRule>
    <cfRule type="expression" priority="16" dxfId="0" stopIfTrue="1">
      <formula>OR($C144=0,$C144=2,$C144=3,$C144=4)</formula>
    </cfRule>
  </conditionalFormatting>
  <conditionalFormatting sqref="C145">
    <cfRule type="expression" priority="9" dxfId="5" stopIfTrue="1">
      <formula>$C145=1</formula>
    </cfRule>
    <cfRule type="expression" priority="10" dxfId="4" stopIfTrue="1">
      <formula>OR($C145=0,$C145=2,$C145=3,$C145=4)</formula>
    </cfRule>
  </conditionalFormatting>
  <conditionalFormatting sqref="B145">
    <cfRule type="expression" priority="11" dxfId="365" stopIfTrue="1">
      <formula>$C145=1</formula>
    </cfRule>
    <cfRule type="expression" priority="12" dxfId="0" stopIfTrue="1">
      <formula>OR($C145=0,$C145=2,$C145=3,$C145=4)</formula>
    </cfRule>
  </conditionalFormatting>
  <conditionalFormatting sqref="C147">
    <cfRule type="expression" priority="1" dxfId="5" stopIfTrue="1">
      <formula>$C147=1</formula>
    </cfRule>
    <cfRule type="expression" priority="2" dxfId="4" stopIfTrue="1">
      <formula>OR($C147=0,$C147=2,$C147=3,$C147=4)</formula>
    </cfRule>
  </conditionalFormatting>
  <conditionalFormatting sqref="B146">
    <cfRule type="expression" priority="7" dxfId="365" stopIfTrue="1">
      <formula>$C146=1</formula>
    </cfRule>
    <cfRule type="expression" priority="8" dxfId="0" stopIfTrue="1">
      <formula>OR($C146=0,$C146=2,$C146=3,$C146=4)</formula>
    </cfRule>
  </conditionalFormatting>
  <conditionalFormatting sqref="B147">
    <cfRule type="expression" priority="3" dxfId="365" stopIfTrue="1">
      <formula>$C147=1</formula>
    </cfRule>
    <cfRule type="expression" priority="4" dxfId="0" stopIfTrue="1">
      <formula>OR($C147=0,$C147=2,$C147=3,$C147=4)</formula>
    </cfRule>
  </conditionalFormatting>
  <dataValidations count="1">
    <dataValidation type="decimal" operator="greaterThan" allowBlank="1" showErrorMessage="1" error="Apenas números decimais maiores que zero." sqref="F12 F17:F19 F21:F22 F24:F29">
      <formula1>0</formula1>
    </dataValidation>
  </dataValidations>
  <printOptions horizontalCentered="1" verticalCentered="1"/>
  <pageMargins left="0.7874015748031497" right="0.7874015748031497" top="1.968503937007874" bottom="0.7874015748031497" header="0.31496062992125984" footer="0.31496062992125984"/>
  <pageSetup fitToHeight="0" fitToWidth="1"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bica</dc:creator>
  <cp:keywords/>
  <dc:description/>
  <cp:lastModifiedBy>Usuario</cp:lastModifiedBy>
  <cp:lastPrinted>2023-09-01T11:50:18Z</cp:lastPrinted>
  <dcterms:created xsi:type="dcterms:W3CDTF">2010-02-23T17:13:42Z</dcterms:created>
  <dcterms:modified xsi:type="dcterms:W3CDTF">2023-09-01T11:50:21Z</dcterms:modified>
  <cp:category/>
  <cp:version/>
  <cp:contentType/>
  <cp:contentStatus/>
</cp:coreProperties>
</file>