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9200" windowHeight="11595" tabRatio="865" activeTab="0"/>
  </bookViews>
  <sheets>
    <sheet name="BDI" sheetId="1" r:id="rId1"/>
  </sheets>
  <definedNames>
    <definedName name="_xlnm.Print_Area" localSheetId="0">'BDI'!$A$1:$O$88</definedName>
    <definedName name="iv">'BDI'!$CT$41</definedName>
    <definedName name="MAPA">#REF!</definedName>
    <definedName name="MCIDADES">#REF!</definedName>
    <definedName name="MDA">#REF!</definedName>
    <definedName name="MDS">#REF!</definedName>
    <definedName name="ME">#REF!</definedName>
    <definedName name="MMA">#REF!</definedName>
    <definedName name="MS">#REF!</definedName>
    <definedName name="MTUR">#REF!</definedName>
  </definedNames>
  <calcPr fullCalcOnLoad="1"/>
</workbook>
</file>

<file path=xl/sharedStrings.xml><?xml version="1.0" encoding="utf-8"?>
<sst xmlns="http://schemas.openxmlformats.org/spreadsheetml/2006/main" count="82" uniqueCount="68">
  <si>
    <t>Escolha o tipo de obra</t>
  </si>
  <si>
    <t>Para o tipo de obra “Construção de Edifícios” enquadram-se: a construção e reforma de: edifícios, unidades habitacionais, escolas, hospitais, hotéis, restaurantes, armazéns e depósitos, edifícios para uso agropecuário, estações para trens e metropolitanos, estádios esportivos e quadras cobertas, instalações para embarque e desembarque de passageiros (em aeroportos, rodoviárias, portos, etc.), penitenciárias e presídios, a construção de edifícios industriais (fábricas, oficinas, galpões industriais, etc.), conforme classificação 4120-4 do CNAE 2.0. Também enquadram-se pórticos, mirantes e outros edifícios de finalidade turística.</t>
  </si>
  <si>
    <t>Para o tipo de obra “Construção de Rodovias e Ferrovias” enquadram-se: a construção e recuperação de: auto-estradas, rodovias e outras vias não-urbanas para passagem de veículos, vias férreas de superfície ou subterrâneas (inclusive para metropolitanos), pistas de aeroportos. Esta classe compreende também: a pavimentação de auto-estradas, rodovias e outras vias não-urbanas; construção de pontes, viadutos e túneis; a instalação de barreiras acústicas; a construção de praças de pedágio; a sinalização com pintura em rodovias e aeroportos; a instalação de placas de sinalização de tráfego e semelhantes, conforme classificação 4211-1 do CNAE 2.0. Também enquadram-se a construção, pavimentação e sinalização de vias urbanas, ruas e locais para estacionamento de veículos; a construção de praças e calçadas para pedestres; elevados, passarelas e ciclovias; metrô e VLT.</t>
  </si>
  <si>
    <t>Para o tipo de obra “Construção de Redes de Abastecimento de Água, Coleta de Esgoto e Construções Correlatas” enquadram-se: a construção de sistemas para o abastecimento de água tratada: reservatórios de distribuição, estações elevatórias de bombeamento, linhas principais de adução de longa e média distância e redes de distribuição de água; a construção de redes de coleta de esgoto, inclusive de interceptores, estações de tratamento de esgoto (ETE), estações de bombeamento de esgoto (EBE); a construção de galerias pluviais (obras de micro e macro drenagem). Esta classe compreende também: as obras de irrigação (canais); a manutenção de redes de abastecimento de água tratada; a manutenção de redes de coleta e de sistemas de tratamento de esgoto, conforme classificação 4222-7 do CNAE 2.0. Enquadra-se ainda a construção de estações de tratamento de água (ETA).</t>
  </si>
  <si>
    <t>Para o tipo de obra “Construção e Manutenção de Estações e Redes de Distribuição de Energia Elétrica” enquadram-se: a construção de usinas, estações e subestações hidrelétricas, eólicas, nucleares, termoelétricas; a construção de redes de transmissão e distribuição de energia elétrica, inclusive o serviço de eletrificação rural. Esta subclasse compreende também: a construção de redes de eletrificação para ferrovias e metropolitano, conforme classificação 4221-9/02 do CNAE 2.0. Compreende ainda: a manutenção de redes de distribuição de energia elétrica, quando executada por empresa não-produtora ou distribuidora de energia elétrica, conforme classificação 4221-9/03 do CNAE 2.0. Enquadram-se também obras de iluminação pública e a construção de barragens e represas para geração de energia elétrica.</t>
  </si>
  <si>
    <t xml:space="preserve">Para o tipo de obra “Portuárias, Marítimas e Fluviais” enquadram-se: as obras marítimas e fluviais, tais como, construção de instalações portuárias; construção de portos e marinas; construção de eclusas e canais de navegação (vias navegáveis); enrocamentos; obras de dragagem; aterro hidráulico; barragens, represas e diques, exceto para energia elétrica; a construção de emissários submarinos; a instalação de cabos submarinos, conforme classificação 4291-0 do CNAE 2.0. Enquadram-se também a construção de piers e outras obras com influência direta de cursos d’água. </t>
  </si>
  <si>
    <t>Enquadram-se como “Fornecimento de Materiais e Equipamentos”, conforme tabela apresentada no item 1 desta CE, especificamente o fornecimento de materiais e equipamentos relevantes de natureza específica, como é o caso de: - materiais betuminosos para obras rodoviárias; - tubos de ferro fundido ou PVC para obras de abastecimento de água; - elevadores e escadas rolantes para obras aeroportuárias. Comprovada a inviabilidade técnico-econômica de parcelamento do objeto da licitação, os itens de fornecimento de materiais e equipamentos relevantes de natureza específica, que possam ser fornecidos por empresas com especialidades próprias e diversas e que representem percentual significativo do preço global da obra devem apresentar incidência de taxa de BDI reduzida em relação à taxa aplicável aos demais itens da obra.</t>
  </si>
  <si>
    <t>DESONERADO</t>
  </si>
  <si>
    <t>Impostos: PIS</t>
  </si>
  <si>
    <t>Impostos: COFINS</t>
  </si>
  <si>
    <t>Edifícios</t>
  </si>
  <si>
    <t>Rodovias</t>
  </si>
  <si>
    <t>Redes</t>
  </si>
  <si>
    <t>Elétrica</t>
  </si>
  <si>
    <t>Portos</t>
  </si>
  <si>
    <t>Equipamentos</t>
  </si>
  <si>
    <t>Mín:</t>
  </si>
  <si>
    <t>Máx:</t>
  </si>
  <si>
    <t>Obras que se enquadram no tipo escolhido:</t>
  </si>
  <si>
    <t>Cálculo s/ os 2%</t>
  </si>
  <si>
    <t>Mín</t>
  </si>
  <si>
    <t>Máx</t>
  </si>
  <si>
    <t>Falta preencher algum item do BDI:</t>
  </si>
  <si>
    <t>Escolha o regime de contribuição</t>
  </si>
  <si>
    <t>Em atenção ao estabelecido pelo Acórdão 2622/2013 – TCU – Plenário reformamos a orientação e indicamos a utilização dos seguintes parâmetros para taxas de BDI:</t>
  </si>
  <si>
    <t>OBSERVAÇÕES</t>
  </si>
  <si>
    <t>Parâmetro</t>
  </si>
  <si>
    <t>%</t>
  </si>
  <si>
    <t>Verificação</t>
  </si>
  <si>
    <t>Administração Central</t>
  </si>
  <si>
    <t>Seguros e Garantias</t>
  </si>
  <si>
    <t>Riscos</t>
  </si>
  <si>
    <t>Despesas Financeiras</t>
  </si>
  <si>
    <t>Lucro</t>
  </si>
  <si>
    <t>Impostos: ISS (mun.)</t>
  </si>
  <si>
    <t>Construção de edifícios</t>
  </si>
  <si>
    <t>Construção de Rodovias e Ferrovias</t>
  </si>
  <si>
    <t>Construção de Redes de Abastecimento de Água, Coleta de Esgoto e Construções Correlatas</t>
  </si>
  <si>
    <t>Construção e Manutenção de Estações e Redes de Distribuição de Energia Elétrica</t>
  </si>
  <si>
    <t>Obras Portuárias, Marítimas e Fluviais</t>
  </si>
  <si>
    <t>Fornecimento de Materiais e Equipamentos</t>
  </si>
  <si>
    <t>Tipo de obra:</t>
  </si>
  <si>
    <t>Tomador:</t>
  </si>
  <si>
    <t>Município:</t>
  </si>
  <si>
    <t>SEM DESONERAÇÃO</t>
  </si>
  <si>
    <t>As tabelas que apresentam os limites foram construídas sem considerar a desoneração sobre a folha de pagamento prevista na Lei n° 12.844/2013. Caso o CNAE da empresa indique que a mesma deve considerar a contribuição previdenciária sobre a receita bruta, será somada a alíquota de 2% no item impostos.</t>
  </si>
  <si>
    <r>
      <t xml:space="preserve">Os percentuais de Impostos a serem adotados devem ser indicados pelo Tomador, conforme legislação vigente. </t>
    </r>
    <r>
      <rPr>
        <b/>
        <i/>
        <u val="single"/>
        <sz val="10"/>
        <rFont val="Arial"/>
        <family val="2"/>
      </rPr>
      <t>Apresentar declaração informando o percentual de ISS incidente sobre esta obra, considerando a base de cálculo prevista na legislação municipal.</t>
    </r>
  </si>
  <si>
    <t>Desonerado</t>
  </si>
  <si>
    <t>Onerado</t>
  </si>
  <si>
    <t>Alternativa mais vantajosa para a Administração Pública:</t>
  </si>
  <si>
    <t>Regime de desoneração (4,5%)</t>
  </si>
  <si>
    <t>Cálculo c/ os desonerado</t>
  </si>
  <si>
    <t>Selecione o CPRB</t>
  </si>
  <si>
    <t xml:space="preserve"> de tributação da folha de pagamento, para a elaboração do orçamento relativo às obras do presente contrato de repasse, por se tratar da opção mais vantajosa para a administração pública. </t>
  </si>
  <si>
    <t xml:space="preserve">Declaramos que será adotado o regime </t>
  </si>
  <si>
    <t>MUNICÍPIO DE BOZANO</t>
  </si>
  <si>
    <t>DATA</t>
  </si>
  <si>
    <t>ResponSável Técnico:</t>
  </si>
  <si>
    <t>BDI OBRA - DESONERADO - PAVIMENTAÇÃO POLIÉDRICA</t>
  </si>
  <si>
    <t>Obra:</t>
  </si>
  <si>
    <t>Local:</t>
  </si>
  <si>
    <t>BOZANO/RS</t>
  </si>
  <si>
    <t>DANIELA FREDDO - CREA RS 117081</t>
  </si>
  <si>
    <t>_______________________________________________</t>
  </si>
  <si>
    <t>RENATO LUIS CASAGRANDE - Prefeito Municipal</t>
  </si>
  <si>
    <t xml:space="preserve">CIDADE DE BOZANO AO DISTRITO SANTA LÚCIA  </t>
  </si>
  <si>
    <t>PROLONGAMENTO PAVIMENT. POLIÉDRICA NA RODOVIA FREDERICO COSTA BEBER</t>
  </si>
  <si>
    <t>17 de Março/2023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</si>
</sst>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R$&quot;* #,##0_);_(&quot;R$&quot;* \(#,##0\);_(&quot;R$&quot;* &quot;-&quot;_);_(@_)"/>
    <numFmt numFmtId="167" formatCode="_(&quot;R$&quot;* #,##0.00_);_(&quot;R$&quot;* \(#,##0.00\);_(&quot;R$&quot;* &quot;-&quot;??_);_(@_)"/>
    <numFmt numFmtId="168" formatCode="dd\ &quot;de&quot;\ mmmm\ &quot;de&quot;\ yyyy"/>
    <numFmt numFmtId="169" formatCode="[$-416]dddd\,\ d&quot; de &quot;mmmm&quot; de &quot;yyyy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u val="single"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8" fillId="28" borderId="1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20" borderId="5" applyNumberFormat="0" applyAlignment="0" applyProtection="0"/>
    <xf numFmtId="16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65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10" fontId="0" fillId="0" borderId="0" xfId="52" applyNumberFormat="1" applyFont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10" fontId="0" fillId="0" borderId="12" xfId="52" applyNumberFormat="1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10" fontId="0" fillId="0" borderId="13" xfId="52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10" fontId="1" fillId="0" borderId="0" xfId="52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10" fontId="1" fillId="32" borderId="14" xfId="0" applyNumberFormat="1" applyFont="1" applyFill="1" applyBorder="1" applyAlignment="1" applyProtection="1">
      <alignment horizontal="center" vertical="center"/>
      <protection/>
    </xf>
    <xf numFmtId="10" fontId="1" fillId="32" borderId="14" xfId="0" applyNumberFormat="1" applyFont="1" applyFill="1" applyBorder="1" applyAlignment="1" applyProtection="1">
      <alignment horizontal="center" vertical="center"/>
      <protection locked="0"/>
    </xf>
    <xf numFmtId="10" fontId="1" fillId="32" borderId="14" xfId="52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/>
    </xf>
    <xf numFmtId="14" fontId="14" fillId="33" borderId="0" xfId="0" applyNumberFormat="1" applyFont="1" applyFill="1" applyAlignment="1" applyProtection="1" quotePrefix="1">
      <alignment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top" wrapText="1"/>
      <protection/>
    </xf>
    <xf numFmtId="10" fontId="1" fillId="32" borderId="17" xfId="0" applyNumberFormat="1" applyFont="1" applyFill="1" applyBorder="1" applyAlignment="1" applyProtection="1">
      <alignment horizontal="center" vertical="center"/>
      <protection locked="0"/>
    </xf>
    <xf numFmtId="10" fontId="1" fillId="3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1" fillId="33" borderId="20" xfId="0" applyFont="1" applyFill="1" applyBorder="1" applyAlignment="1" applyProtection="1">
      <alignment horizontal="center" vertical="center" wrapText="1"/>
      <protection/>
    </xf>
    <xf numFmtId="0" fontId="1" fillId="33" borderId="21" xfId="0" applyFont="1" applyFill="1" applyBorder="1" applyAlignment="1" applyProtection="1">
      <alignment horizontal="center" vertical="center" wrapText="1"/>
      <protection/>
    </xf>
    <xf numFmtId="0" fontId="1" fillId="33" borderId="22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6" fillId="13" borderId="23" xfId="0" applyFont="1" applyFill="1" applyBorder="1" applyAlignment="1" applyProtection="1">
      <alignment horizontal="center" vertical="center" wrapText="1"/>
      <protection/>
    </xf>
    <xf numFmtId="0" fontId="6" fillId="13" borderId="24" xfId="0" applyFont="1" applyFill="1" applyBorder="1" applyAlignment="1" applyProtection="1">
      <alignment horizontal="center" vertical="center" wrapText="1"/>
      <protection/>
    </xf>
    <xf numFmtId="0" fontId="6" fillId="13" borderId="25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11" fillId="0" borderId="26" xfId="0" applyFont="1" applyFill="1" applyBorder="1" applyAlignment="1" applyProtection="1">
      <alignment horizontal="center" vertical="center" wrapText="1"/>
      <protection/>
    </xf>
    <xf numFmtId="0" fontId="11" fillId="0" borderId="27" xfId="0" applyFont="1" applyFill="1" applyBorder="1" applyAlignment="1" applyProtection="1">
      <alignment horizontal="center" vertical="center" wrapText="1"/>
      <protection/>
    </xf>
    <xf numFmtId="0" fontId="11" fillId="0" borderId="28" xfId="0" applyFont="1" applyFill="1" applyBorder="1" applyAlignment="1" applyProtection="1">
      <alignment horizontal="center" vertical="center" wrapText="1"/>
      <protection/>
    </xf>
    <xf numFmtId="0" fontId="12" fillId="34" borderId="29" xfId="0" applyFont="1" applyFill="1" applyBorder="1" applyAlignment="1" applyProtection="1">
      <alignment horizontal="center" vertical="center" wrapText="1"/>
      <protection locked="0"/>
    </xf>
    <xf numFmtId="0" fontId="12" fillId="34" borderId="30" xfId="0" applyFont="1" applyFill="1" applyBorder="1" applyAlignment="1" applyProtection="1">
      <alignment horizontal="center" vertical="center" wrapText="1"/>
      <protection locked="0"/>
    </xf>
    <xf numFmtId="0" fontId="12" fillId="34" borderId="31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10" fontId="6" fillId="0" borderId="15" xfId="0" applyNumberFormat="1" applyFont="1" applyBorder="1" applyAlignment="1" applyProtection="1">
      <alignment horizontal="center" vertical="center" wrapText="1"/>
      <protection/>
    </xf>
    <xf numFmtId="10" fontId="6" fillId="0" borderId="16" xfId="0" applyNumberFormat="1" applyFont="1" applyBorder="1" applyAlignment="1" applyProtection="1">
      <alignment horizontal="center" vertical="center" wrapText="1"/>
      <protection/>
    </xf>
    <xf numFmtId="10" fontId="6" fillId="0" borderId="17" xfId="0" applyNumberFormat="1" applyFont="1" applyBorder="1" applyAlignment="1" applyProtection="1">
      <alignment horizontal="center" vertical="center" wrapText="1"/>
      <protection/>
    </xf>
    <xf numFmtId="10" fontId="6" fillId="0" borderId="18" xfId="0" applyNumberFormat="1" applyFont="1" applyBorder="1" applyAlignment="1" applyProtection="1">
      <alignment horizontal="center" vertical="center" wrapText="1"/>
      <protection/>
    </xf>
    <xf numFmtId="10" fontId="6" fillId="0" borderId="0" xfId="0" applyNumberFormat="1" applyFont="1" applyBorder="1" applyAlignment="1" applyProtection="1">
      <alignment horizontal="center" vertical="center" wrapText="1"/>
      <protection/>
    </xf>
    <xf numFmtId="10" fontId="6" fillId="0" borderId="19" xfId="0" applyNumberFormat="1" applyFont="1" applyBorder="1" applyAlignment="1" applyProtection="1">
      <alignment horizontal="center" vertical="center" wrapText="1"/>
      <protection/>
    </xf>
    <xf numFmtId="10" fontId="6" fillId="0" borderId="11" xfId="0" applyNumberFormat="1" applyFont="1" applyBorder="1" applyAlignment="1" applyProtection="1">
      <alignment horizontal="center" vertical="center" wrapText="1"/>
      <protection/>
    </xf>
    <xf numFmtId="10" fontId="6" fillId="0" borderId="12" xfId="0" applyNumberFormat="1" applyFont="1" applyBorder="1" applyAlignment="1" applyProtection="1">
      <alignment horizontal="center" vertical="center" wrapText="1"/>
      <protection/>
    </xf>
    <xf numFmtId="10" fontId="6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2" fillId="34" borderId="32" xfId="0" applyFont="1" applyFill="1" applyBorder="1" applyAlignment="1" applyProtection="1">
      <alignment horizontal="center" vertical="center" wrapText="1"/>
      <protection locked="0"/>
    </xf>
    <xf numFmtId="0" fontId="12" fillId="34" borderId="33" xfId="0" applyFont="1" applyFill="1" applyBorder="1" applyAlignment="1" applyProtection="1">
      <alignment horizontal="center" vertical="center" wrapText="1"/>
      <protection locked="0"/>
    </xf>
    <xf numFmtId="0" fontId="12" fillId="34" borderId="34" xfId="0" applyFont="1" applyFill="1" applyBorder="1" applyAlignment="1" applyProtection="1">
      <alignment horizontal="center" vertical="center" wrapText="1"/>
      <protection locked="0"/>
    </xf>
    <xf numFmtId="0" fontId="12" fillId="34" borderId="35" xfId="0" applyFont="1" applyFill="1" applyBorder="1" applyAlignment="1" applyProtection="1">
      <alignment horizontal="center" vertical="center" wrapText="1"/>
      <protection locked="0"/>
    </xf>
    <xf numFmtId="0" fontId="11" fillId="0" borderId="36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11" fillId="0" borderId="29" xfId="0" applyFont="1" applyFill="1" applyBorder="1" applyAlignment="1" applyProtection="1">
      <alignment horizontal="center" vertical="center" wrapText="1"/>
      <protection/>
    </xf>
    <xf numFmtId="0" fontId="11" fillId="0" borderId="37" xfId="0" applyFont="1" applyFill="1" applyBorder="1" applyAlignment="1" applyProtection="1">
      <alignment horizontal="center" vertical="center" wrapText="1"/>
      <protection/>
    </xf>
    <xf numFmtId="0" fontId="11" fillId="0" borderId="34" xfId="0" applyFont="1" applyFill="1" applyBorder="1" applyAlignment="1" applyProtection="1">
      <alignment horizontal="center" vertical="center" wrapText="1"/>
      <protection/>
    </xf>
    <xf numFmtId="0" fontId="11" fillId="0" borderId="38" xfId="0" applyFont="1" applyFill="1" applyBorder="1" applyAlignment="1" applyProtection="1">
      <alignment horizontal="center" vertical="center" wrapText="1"/>
      <protection/>
    </xf>
    <xf numFmtId="0" fontId="11" fillId="0" borderId="39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4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27" xfId="0" applyFont="1" applyBorder="1" applyAlignment="1" applyProtection="1">
      <alignment horizontal="center" wrapText="1"/>
      <protection/>
    </xf>
    <xf numFmtId="0" fontId="0" fillId="0" borderId="27" xfId="0" applyBorder="1" applyAlignment="1" applyProtection="1">
      <alignment horizont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 locked="0"/>
    </xf>
    <xf numFmtId="0" fontId="0" fillId="34" borderId="16" xfId="0" applyFill="1" applyBorder="1" applyAlignment="1" applyProtection="1">
      <alignment horizontal="center" vertical="center" wrapText="1"/>
      <protection locked="0"/>
    </xf>
    <xf numFmtId="0" fontId="0" fillId="34" borderId="17" xfId="0" applyFill="1" applyBorder="1" applyAlignment="1" applyProtection="1">
      <alignment horizontal="center" vertical="center" wrapText="1"/>
      <protection locked="0"/>
    </xf>
    <xf numFmtId="0" fontId="0" fillId="34" borderId="18" xfId="0" applyFill="1" applyBorder="1" applyAlignment="1" applyProtection="1">
      <alignment horizontal="center" vertical="center" wrapText="1"/>
      <protection locked="0"/>
    </xf>
    <xf numFmtId="0" fontId="0" fillId="34" borderId="0" xfId="0" applyFill="1" applyBorder="1" applyAlignment="1" applyProtection="1">
      <alignment horizontal="center" vertical="center" wrapText="1"/>
      <protection locked="0"/>
    </xf>
    <xf numFmtId="0" fontId="0" fillId="34" borderId="19" xfId="0" applyFill="1" applyBorder="1" applyAlignment="1" applyProtection="1">
      <alignment horizontal="center" vertical="center" wrapText="1"/>
      <protection locked="0"/>
    </xf>
    <xf numFmtId="0" fontId="0" fillId="34" borderId="11" xfId="0" applyFill="1" applyBorder="1" applyAlignment="1" applyProtection="1">
      <alignment horizontal="center" vertical="center" wrapText="1"/>
      <protection locked="0"/>
    </xf>
    <xf numFmtId="0" fontId="0" fillId="34" borderId="12" xfId="0" applyFill="1" applyBorder="1" applyAlignment="1" applyProtection="1">
      <alignment horizontal="center" vertical="center" wrapText="1"/>
      <protection locked="0"/>
    </xf>
    <xf numFmtId="0" fontId="0" fillId="34" borderId="13" xfId="0" applyFill="1" applyBorder="1" applyAlignment="1" applyProtection="1">
      <alignment horizontal="center" vertical="center" wrapText="1"/>
      <protection locked="0"/>
    </xf>
    <xf numFmtId="0" fontId="0" fillId="34" borderId="18" xfId="0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 horizontal="center" vertical="center"/>
      <protection locked="0"/>
    </xf>
    <xf numFmtId="0" fontId="0" fillId="34" borderId="19" xfId="0" applyFill="1" applyBorder="1" applyAlignment="1" applyProtection="1">
      <alignment horizontal="center" vertical="center"/>
      <protection locked="0"/>
    </xf>
    <xf numFmtId="0" fontId="0" fillId="34" borderId="11" xfId="0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 applyProtection="1">
      <alignment horizontal="center" vertical="center"/>
      <protection locked="0"/>
    </xf>
    <xf numFmtId="0" fontId="0" fillId="34" borderId="13" xfId="0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 wrapText="1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8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0"/>
      </font>
    </dxf>
    <dxf>
      <fill>
        <patternFill>
          <bgColor indexed="41"/>
        </patternFill>
      </fill>
    </dxf>
    <dxf>
      <font>
        <b/>
        <i val="0"/>
        <color indexed="10"/>
      </font>
    </dxf>
    <dxf>
      <fill>
        <patternFill>
          <bgColor indexed="41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41</xdr:row>
      <xdr:rowOff>66675</xdr:rowOff>
    </xdr:from>
    <xdr:to>
      <xdr:col>13</xdr:col>
      <xdr:colOff>466725</xdr:colOff>
      <xdr:row>45</xdr:row>
      <xdr:rowOff>228600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8048625"/>
          <a:ext cx="34956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123825</xdr:colOff>
      <xdr:row>40</xdr:row>
      <xdr:rowOff>38100</xdr:rowOff>
    </xdr:from>
    <xdr:to>
      <xdr:col>13</xdr:col>
      <xdr:colOff>257175</xdr:colOff>
      <xdr:row>41</xdr:row>
      <xdr:rowOff>142875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315075" y="7772400"/>
          <a:ext cx="3181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2:AI66"/>
  <sheetViews>
    <sheetView showGridLines="0" tabSelected="1" view="pageBreakPreview" zoomScale="85" zoomScaleNormal="85" zoomScaleSheetLayoutView="85" zoomScalePageLayoutView="0" workbookViewId="0" topLeftCell="A1">
      <selection activeCell="J70" sqref="J70"/>
    </sheetView>
  </sheetViews>
  <sheetFormatPr defaultColWidth="0" defaultRowHeight="12.75" zeroHeight="1"/>
  <cols>
    <col min="1" max="1" width="2.57421875" style="1" customWidth="1"/>
    <col min="2" max="2" width="4.7109375" style="1" bestFit="1" customWidth="1"/>
    <col min="3" max="3" width="8.421875" style="1" customWidth="1"/>
    <col min="4" max="4" width="11.57421875" style="1" bestFit="1" customWidth="1"/>
    <col min="5" max="5" width="11.00390625" style="1" customWidth="1"/>
    <col min="6" max="6" width="7.8515625" style="1" customWidth="1"/>
    <col min="7" max="7" width="23.28125" style="1" customWidth="1"/>
    <col min="8" max="8" width="23.421875" style="1" customWidth="1"/>
    <col min="9" max="13" width="9.140625" style="1" customWidth="1"/>
    <col min="14" max="14" width="8.421875" style="1" customWidth="1"/>
    <col min="15" max="15" width="1.57421875" style="1" customWidth="1"/>
    <col min="16" max="251" width="39.8515625" style="1" hidden="1" customWidth="1"/>
    <col min="252" max="252" width="9.8515625" style="1" hidden="1" customWidth="1"/>
    <col min="253" max="255" width="39.8515625" style="1" hidden="1" customWidth="1"/>
    <col min="256" max="16384" width="3.421875" style="1" hidden="1" customWidth="1"/>
  </cols>
  <sheetData>
    <row r="1" ht="13.5" thickBot="1"/>
    <row r="2" spans="2:18" ht="15.75" customHeight="1">
      <c r="B2" s="62" t="s">
        <v>58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  <c r="O2" s="14"/>
      <c r="P2" s="14"/>
      <c r="Q2" s="14"/>
      <c r="R2" s="14"/>
    </row>
    <row r="3" spans="2:18" ht="15.75" customHeight="1">
      <c r="B3" s="96" t="s">
        <v>42</v>
      </c>
      <c r="C3" s="97"/>
      <c r="D3" s="97"/>
      <c r="E3" s="97"/>
      <c r="F3" s="97"/>
      <c r="G3" s="98"/>
      <c r="H3" s="92" t="s">
        <v>55</v>
      </c>
      <c r="I3" s="92"/>
      <c r="J3" s="92"/>
      <c r="K3" s="92"/>
      <c r="L3" s="92"/>
      <c r="M3" s="92"/>
      <c r="N3" s="93"/>
      <c r="O3" s="15"/>
      <c r="P3" s="15"/>
      <c r="Q3" s="15"/>
      <c r="R3" s="15"/>
    </row>
    <row r="4" spans="2:18" ht="30.75" customHeight="1">
      <c r="B4" s="72" t="s">
        <v>59</v>
      </c>
      <c r="C4" s="73"/>
      <c r="D4" s="73"/>
      <c r="E4" s="73"/>
      <c r="F4" s="73"/>
      <c r="G4" s="74"/>
      <c r="H4" s="75" t="s">
        <v>66</v>
      </c>
      <c r="I4" s="76"/>
      <c r="J4" s="76"/>
      <c r="K4" s="76"/>
      <c r="L4" s="76"/>
      <c r="M4" s="76"/>
      <c r="N4" s="77"/>
      <c r="O4" s="15"/>
      <c r="P4" s="15"/>
      <c r="Q4" s="15"/>
      <c r="R4" s="15"/>
    </row>
    <row r="5" spans="2:18" ht="15.75" customHeight="1">
      <c r="B5" s="102" t="s">
        <v>60</v>
      </c>
      <c r="C5" s="103"/>
      <c r="D5" s="103"/>
      <c r="E5" s="103"/>
      <c r="F5" s="103"/>
      <c r="G5" s="104"/>
      <c r="H5" s="75" t="s">
        <v>65</v>
      </c>
      <c r="I5" s="76"/>
      <c r="J5" s="76"/>
      <c r="K5" s="76"/>
      <c r="L5" s="76"/>
      <c r="M5" s="76"/>
      <c r="N5" s="77"/>
      <c r="O5" s="15"/>
      <c r="P5" s="15"/>
      <c r="Q5" s="15"/>
      <c r="R5" s="15"/>
    </row>
    <row r="6" spans="2:18" ht="16.5" customHeight="1" thickBot="1">
      <c r="B6" s="99" t="s">
        <v>43</v>
      </c>
      <c r="C6" s="100"/>
      <c r="D6" s="100"/>
      <c r="E6" s="100"/>
      <c r="F6" s="100"/>
      <c r="G6" s="101"/>
      <c r="H6" s="94" t="s">
        <v>61</v>
      </c>
      <c r="I6" s="94"/>
      <c r="J6" s="94"/>
      <c r="K6" s="94"/>
      <c r="L6" s="94"/>
      <c r="M6" s="94"/>
      <c r="N6" s="95"/>
      <c r="O6" s="15"/>
      <c r="P6" s="15"/>
      <c r="Q6" s="15"/>
      <c r="R6" s="15"/>
    </row>
    <row r="7" ht="13.5" thickBot="1"/>
    <row r="8" spans="2:14" ht="12.75" customHeight="1">
      <c r="B8" s="34" t="s">
        <v>24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6"/>
    </row>
    <row r="9" spans="2:14" ht="13.5" thickBot="1"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2"/>
    </row>
    <row r="10" spans="2:17" ht="12.75" customHeight="1">
      <c r="B10" s="25" t="s">
        <v>41</v>
      </c>
      <c r="C10" s="26"/>
      <c r="D10" s="26"/>
      <c r="E10" s="27"/>
      <c r="F10" s="109" t="s">
        <v>36</v>
      </c>
      <c r="G10" s="110"/>
      <c r="H10" s="111"/>
      <c r="I10" s="25" t="s">
        <v>18</v>
      </c>
      <c r="J10" s="26"/>
      <c r="K10" s="26"/>
      <c r="L10" s="26"/>
      <c r="M10" s="26"/>
      <c r="N10" s="27"/>
      <c r="Q10" s="1" t="s">
        <v>52</v>
      </c>
    </row>
    <row r="11" spans="2:17" ht="12.75">
      <c r="B11" s="28"/>
      <c r="C11" s="29"/>
      <c r="D11" s="29"/>
      <c r="E11" s="30"/>
      <c r="F11" s="112"/>
      <c r="G11" s="113"/>
      <c r="H11" s="114"/>
      <c r="I11" s="56" t="str">
        <f>IF(F10=S16,S23,IF(F10=S17,S24,IF(F10=S18,S25,IF(F10=S19,S26,IF(F10=S20,S27,IF(F10=S21,S28,""))))))</f>
        <v>Para o tipo de obra “Construção de Rodovias e Ferrovias” enquadram-se: a construção e recuperação de: auto-estradas, rodovias e outras vias não-urbanas para passagem de veículos, vias férreas de superfície ou subterrâneas (inclusive para metropolitanos), pistas de aeroportos. Esta classe compreende também: a pavimentação de auto-estradas, rodovias e outras vias não-urbanas; construção de pontes, viadutos e túneis; a instalação de barreiras acústicas; a construção de praças de pedágio; a sinalização com pintura em rodovias e aeroportos; a instalação de placas de sinalização de tráfego e semelhantes, conforme classificação 4211-1 do CNAE 2.0. Também enquadram-se a construção, pavimentação e sinalização de vias urbanas, ruas e locais para estacionamento de veículos; a construção de praças e calçadas para pedestres; elevados, passarelas e ciclovias; metrô e VLT.</v>
      </c>
      <c r="J11" s="57"/>
      <c r="K11" s="57"/>
      <c r="L11" s="57"/>
      <c r="M11" s="57"/>
      <c r="N11" s="58"/>
      <c r="Q11" s="1" t="s">
        <v>47</v>
      </c>
    </row>
    <row r="12" spans="2:19" ht="12.75" customHeight="1" thickBot="1">
      <c r="B12" s="31"/>
      <c r="C12" s="32"/>
      <c r="D12" s="32"/>
      <c r="E12" s="33"/>
      <c r="F12" s="115"/>
      <c r="G12" s="116"/>
      <c r="H12" s="117"/>
      <c r="I12" s="56"/>
      <c r="J12" s="57"/>
      <c r="K12" s="57"/>
      <c r="L12" s="57"/>
      <c r="M12" s="57"/>
      <c r="N12" s="58"/>
      <c r="Q12" s="11" t="s">
        <v>48</v>
      </c>
      <c r="S12" s="1" t="s">
        <v>0</v>
      </c>
    </row>
    <row r="13" spans="2:19" ht="12.75">
      <c r="B13" s="37" t="s">
        <v>49</v>
      </c>
      <c r="C13" s="38"/>
      <c r="D13" s="38"/>
      <c r="E13" s="39"/>
      <c r="F13" s="118" t="s">
        <v>47</v>
      </c>
      <c r="G13" s="119"/>
      <c r="H13" s="120"/>
      <c r="I13" s="56"/>
      <c r="J13" s="57"/>
      <c r="K13" s="57"/>
      <c r="L13" s="57"/>
      <c r="M13" s="57"/>
      <c r="N13" s="58"/>
      <c r="Q13" s="11"/>
      <c r="S13" s="1" t="s">
        <v>35</v>
      </c>
    </row>
    <row r="14" spans="2:19" ht="12.75">
      <c r="B14" s="37"/>
      <c r="C14" s="38"/>
      <c r="D14" s="38"/>
      <c r="E14" s="39"/>
      <c r="F14" s="118"/>
      <c r="G14" s="119"/>
      <c r="H14" s="120"/>
      <c r="I14" s="56"/>
      <c r="J14" s="57"/>
      <c r="K14" s="57"/>
      <c r="L14" s="57"/>
      <c r="M14" s="57"/>
      <c r="N14" s="58"/>
      <c r="Q14" s="11"/>
      <c r="S14" s="1" t="s">
        <v>35</v>
      </c>
    </row>
    <row r="15" spans="2:19" ht="12.75" customHeight="1">
      <c r="B15" s="37"/>
      <c r="C15" s="38"/>
      <c r="D15" s="38"/>
      <c r="E15" s="39"/>
      <c r="F15" s="118"/>
      <c r="G15" s="119"/>
      <c r="H15" s="120"/>
      <c r="I15" s="56"/>
      <c r="J15" s="57"/>
      <c r="K15" s="57"/>
      <c r="L15" s="57"/>
      <c r="M15" s="57"/>
      <c r="N15" s="58"/>
      <c r="Q15" s="11"/>
      <c r="S15" s="1" t="s">
        <v>0</v>
      </c>
    </row>
    <row r="16" spans="2:19" ht="13.5" thickBot="1">
      <c r="B16" s="40"/>
      <c r="C16" s="41"/>
      <c r="D16" s="41"/>
      <c r="E16" s="42"/>
      <c r="F16" s="121"/>
      <c r="G16" s="122"/>
      <c r="H16" s="123"/>
      <c r="I16" s="56"/>
      <c r="J16" s="57"/>
      <c r="K16" s="57"/>
      <c r="L16" s="57"/>
      <c r="M16" s="57"/>
      <c r="N16" s="58"/>
      <c r="Q16" s="11"/>
      <c r="S16" s="1" t="s">
        <v>35</v>
      </c>
    </row>
    <row r="17" spans="2:19" ht="12.75" customHeight="1">
      <c r="B17" s="34" t="str">
        <f>IF(F17="OK","BDI ABAIXO PODE SER ACEITO","")</f>
        <v>BDI ABAIXO PODE SER ACEITO</v>
      </c>
      <c r="C17" s="35"/>
      <c r="D17" s="35"/>
      <c r="E17" s="36"/>
      <c r="F17" s="67" t="str">
        <f>IF(AD32=FALSE,"",IF(G33="FORA DO LIMITE","VERIFICAR ITENS",IF(G35="FORA DO LIMITE","VERIFICAR ITENS",IF(G37="FORA DO LIMITE","VERIFICAR ITENS",IF(G39="FORA DO LIMITE","VERIFICAR ITENS",IF(G41="FORA DO LIMITE","VERIFICAR ITENS",IF(Z31&lt;W31,"FORA DA FAIXA",IF(Z31&gt;X31,"FORA DA FAIXA","OK"))))))))</f>
        <v>OK</v>
      </c>
      <c r="G17" s="68"/>
      <c r="H17" s="69"/>
      <c r="I17" s="56"/>
      <c r="J17" s="57"/>
      <c r="K17" s="57"/>
      <c r="L17" s="57"/>
      <c r="M17" s="57"/>
      <c r="N17" s="58"/>
      <c r="Q17" s="11"/>
      <c r="S17" s="1" t="s">
        <v>36</v>
      </c>
    </row>
    <row r="18" spans="2:19" ht="13.5" customHeight="1">
      <c r="B18" s="37"/>
      <c r="C18" s="38"/>
      <c r="D18" s="38"/>
      <c r="E18" s="39"/>
      <c r="F18" s="67"/>
      <c r="G18" s="68"/>
      <c r="H18" s="69"/>
      <c r="I18" s="56"/>
      <c r="J18" s="57"/>
      <c r="K18" s="57"/>
      <c r="L18" s="57"/>
      <c r="M18" s="57"/>
      <c r="N18" s="58"/>
      <c r="Q18" s="11"/>
      <c r="S18" s="1" t="s">
        <v>37</v>
      </c>
    </row>
    <row r="19" spans="2:19" ht="12.75">
      <c r="B19" s="37"/>
      <c r="C19" s="38"/>
      <c r="D19" s="38"/>
      <c r="E19" s="39"/>
      <c r="F19" s="67"/>
      <c r="G19" s="68"/>
      <c r="H19" s="69"/>
      <c r="I19" s="56"/>
      <c r="J19" s="57"/>
      <c r="K19" s="57"/>
      <c r="L19" s="57"/>
      <c r="M19" s="57"/>
      <c r="N19" s="58"/>
      <c r="Q19" s="11"/>
      <c r="S19" s="1" t="s">
        <v>38</v>
      </c>
    </row>
    <row r="20" spans="2:19" ht="12.75">
      <c r="B20" s="37"/>
      <c r="C20" s="38"/>
      <c r="D20" s="38"/>
      <c r="E20" s="39"/>
      <c r="F20" s="67"/>
      <c r="G20" s="68"/>
      <c r="H20" s="69"/>
      <c r="I20" s="56"/>
      <c r="J20" s="57"/>
      <c r="K20" s="57"/>
      <c r="L20" s="57"/>
      <c r="M20" s="57"/>
      <c r="N20" s="58"/>
      <c r="Q20" s="11"/>
      <c r="S20" s="1" t="s">
        <v>39</v>
      </c>
    </row>
    <row r="21" spans="2:24" ht="12.75">
      <c r="B21" s="37"/>
      <c r="C21" s="38"/>
      <c r="D21" s="38"/>
      <c r="E21" s="39"/>
      <c r="F21" s="67"/>
      <c r="G21" s="68"/>
      <c r="H21" s="69"/>
      <c r="I21" s="56"/>
      <c r="J21" s="57"/>
      <c r="K21" s="57"/>
      <c r="L21" s="57"/>
      <c r="M21" s="57"/>
      <c r="N21" s="58"/>
      <c r="Q21" s="11"/>
      <c r="S21" s="1" t="s">
        <v>40</v>
      </c>
      <c r="X21" s="1" t="s">
        <v>18</v>
      </c>
    </row>
    <row r="22" spans="2:17" ht="13.5" thickBot="1">
      <c r="B22" s="40"/>
      <c r="C22" s="41"/>
      <c r="D22" s="41"/>
      <c r="E22" s="42"/>
      <c r="F22" s="67"/>
      <c r="G22" s="68"/>
      <c r="H22" s="69"/>
      <c r="I22" s="56"/>
      <c r="J22" s="57"/>
      <c r="K22" s="57"/>
      <c r="L22" s="57"/>
      <c r="M22" s="57"/>
      <c r="N22" s="58"/>
      <c r="Q22" s="11"/>
    </row>
    <row r="23" spans="2:19" ht="12.75" customHeight="1">
      <c r="B23" s="80">
        <f>IF(Z32=FALSE,IF(F10="Escolha o tipo de obra","Escolha o tipo de obra",IF(F13="ONERADO",Z31,IF(F13="DESONERADO",AB31,"Escolha o regime de contribuição"))),"PREENCHER TODOS OS COMPONENTES DO BDI")</f>
        <v>0.28</v>
      </c>
      <c r="C23" s="81"/>
      <c r="D23" s="81"/>
      <c r="E23" s="82"/>
      <c r="F23" s="67"/>
      <c r="G23" s="68"/>
      <c r="H23" s="69"/>
      <c r="I23" s="56"/>
      <c r="J23" s="57"/>
      <c r="K23" s="57"/>
      <c r="L23" s="57"/>
      <c r="M23" s="57"/>
      <c r="N23" s="58"/>
      <c r="Q23" s="11"/>
      <c r="S23" s="1" t="s">
        <v>1</v>
      </c>
    </row>
    <row r="24" spans="2:19" ht="12.75" customHeight="1">
      <c r="B24" s="83"/>
      <c r="C24" s="84"/>
      <c r="D24" s="84"/>
      <c r="E24" s="85"/>
      <c r="F24" s="67"/>
      <c r="G24" s="68"/>
      <c r="H24" s="69"/>
      <c r="I24" s="56"/>
      <c r="J24" s="57"/>
      <c r="K24" s="57"/>
      <c r="L24" s="57"/>
      <c r="M24" s="57"/>
      <c r="N24" s="58"/>
      <c r="Q24" s="11"/>
      <c r="S24" s="1" t="s">
        <v>2</v>
      </c>
    </row>
    <row r="25" spans="2:19" ht="12.75" customHeight="1">
      <c r="B25" s="83"/>
      <c r="C25" s="84"/>
      <c r="D25" s="84"/>
      <c r="E25" s="85"/>
      <c r="F25" s="67"/>
      <c r="G25" s="68"/>
      <c r="H25" s="69"/>
      <c r="I25" s="56"/>
      <c r="J25" s="57"/>
      <c r="K25" s="57"/>
      <c r="L25" s="57"/>
      <c r="M25" s="57"/>
      <c r="N25" s="58"/>
      <c r="Q25" s="11"/>
      <c r="S25" s="1" t="s">
        <v>3</v>
      </c>
    </row>
    <row r="26" spans="2:19" ht="13.5" customHeight="1">
      <c r="B26" s="83"/>
      <c r="C26" s="84"/>
      <c r="D26" s="84"/>
      <c r="E26" s="85"/>
      <c r="F26" s="67"/>
      <c r="G26" s="68"/>
      <c r="H26" s="69"/>
      <c r="I26" s="56"/>
      <c r="J26" s="57"/>
      <c r="K26" s="57"/>
      <c r="L26" s="57"/>
      <c r="M26" s="57"/>
      <c r="N26" s="58"/>
      <c r="Q26" s="11"/>
      <c r="S26" s="1" t="s">
        <v>4</v>
      </c>
    </row>
    <row r="27" spans="2:19" ht="12.75" customHeight="1">
      <c r="B27" s="83"/>
      <c r="C27" s="84"/>
      <c r="D27" s="84"/>
      <c r="E27" s="85"/>
      <c r="F27" s="67"/>
      <c r="G27" s="68"/>
      <c r="H27" s="69"/>
      <c r="I27" s="56"/>
      <c r="J27" s="57"/>
      <c r="K27" s="57"/>
      <c r="L27" s="57"/>
      <c r="M27" s="57"/>
      <c r="N27" s="58"/>
      <c r="Q27" s="11"/>
      <c r="S27" s="1" t="s">
        <v>5</v>
      </c>
    </row>
    <row r="28" spans="2:19" ht="12.75" customHeight="1">
      <c r="B28" s="83"/>
      <c r="C28" s="84"/>
      <c r="D28" s="84"/>
      <c r="E28" s="85"/>
      <c r="F28" s="67"/>
      <c r="G28" s="68"/>
      <c r="H28" s="69"/>
      <c r="I28" s="56"/>
      <c r="J28" s="57"/>
      <c r="K28" s="57"/>
      <c r="L28" s="57"/>
      <c r="M28" s="57"/>
      <c r="N28" s="58"/>
      <c r="Q28" s="11"/>
      <c r="S28" s="1" t="s">
        <v>6</v>
      </c>
    </row>
    <row r="29" spans="2:17" ht="13.5" customHeight="1" thickBot="1">
      <c r="B29" s="83"/>
      <c r="C29" s="84"/>
      <c r="D29" s="84"/>
      <c r="E29" s="85"/>
      <c r="F29" s="68"/>
      <c r="G29" s="68"/>
      <c r="H29" s="69"/>
      <c r="I29" s="48"/>
      <c r="J29" s="59"/>
      <c r="K29" s="59"/>
      <c r="L29" s="59"/>
      <c r="M29" s="59"/>
      <c r="N29" s="49"/>
      <c r="Q29" s="11"/>
    </row>
    <row r="30" spans="2:28" ht="13.5" customHeight="1" thickBot="1">
      <c r="B30" s="83"/>
      <c r="C30" s="84"/>
      <c r="D30" s="84"/>
      <c r="E30" s="85"/>
      <c r="F30" s="68"/>
      <c r="G30" s="68"/>
      <c r="H30" s="69"/>
      <c r="I30" s="65" t="s">
        <v>25</v>
      </c>
      <c r="J30" s="65"/>
      <c r="K30" s="65"/>
      <c r="L30" s="65"/>
      <c r="M30" s="65"/>
      <c r="N30" s="66"/>
      <c r="Q30" s="11"/>
      <c r="S30" s="1" t="s">
        <v>23</v>
      </c>
      <c r="W30" s="2" t="s">
        <v>20</v>
      </c>
      <c r="X30" s="2" t="s">
        <v>21</v>
      </c>
      <c r="Z30" s="2" t="s">
        <v>19</v>
      </c>
      <c r="AB30" s="2" t="s">
        <v>51</v>
      </c>
    </row>
    <row r="31" spans="2:28" ht="13.5" customHeight="1" thickBot="1">
      <c r="B31" s="86"/>
      <c r="C31" s="87"/>
      <c r="D31" s="87"/>
      <c r="E31" s="88"/>
      <c r="F31" s="70"/>
      <c r="G31" s="70"/>
      <c r="H31" s="71"/>
      <c r="I31" s="46" t="s">
        <v>46</v>
      </c>
      <c r="J31" s="55"/>
      <c r="K31" s="55"/>
      <c r="L31" s="55"/>
      <c r="M31" s="55"/>
      <c r="N31" s="47"/>
      <c r="Q31" s="11"/>
      <c r="S31" s="1" t="s">
        <v>44</v>
      </c>
      <c r="W31" s="3">
        <f>IF($F$10=$S$16,T33,IF($F$10=$S$17,X33,IF($F$10=$S$18,AB33,IF($F$10=$S$19,T39,IF($F$10=$S$20,X39,IF($F$10=$S$21,AB39))))))</f>
        <v>0.196</v>
      </c>
      <c r="X31" s="3">
        <f>IF($F$10=$S$16,U33,IF($F$10=$S$17,Y33,IF($F$10=$S$18,AC33,IF($F$10=$S$19,U39,IF($F$10=$S$20,Y39,IF($F$10=$S$21,AC39))))))</f>
        <v>0.2423</v>
      </c>
      <c r="Y31" s="3">
        <f>IF(F13="DESONERADO",AB31,IF(F13="SEM DESONERAÇÃO",Z31,""))</f>
        <v>0.28</v>
      </c>
      <c r="Z31" s="3">
        <f>TRUNC(ROUND(((1+F33+F35+F37)*(1+F39)*(1+F41))/(1-(F43+F44+F45))-1,4),4)</f>
        <v>0.219</v>
      </c>
      <c r="AB31" s="3">
        <f>TRUNC(ROUND(((1+F33+F35+F37)*(1+F39)*(1+F41))/(1-(F43+F44+F45+F46))-1,4),4)</f>
        <v>0.28</v>
      </c>
    </row>
    <row r="32" spans="2:30" ht="19.5" customHeight="1" thickBot="1">
      <c r="B32" s="89" t="s">
        <v>26</v>
      </c>
      <c r="C32" s="90"/>
      <c r="D32" s="90"/>
      <c r="E32" s="91"/>
      <c r="F32" s="4" t="s">
        <v>27</v>
      </c>
      <c r="G32" s="78" t="s">
        <v>28</v>
      </c>
      <c r="H32" s="79"/>
      <c r="I32" s="56"/>
      <c r="J32" s="57"/>
      <c r="K32" s="57"/>
      <c r="L32" s="57"/>
      <c r="M32" s="57"/>
      <c r="N32" s="58"/>
      <c r="Q32" s="11"/>
      <c r="S32" s="1" t="s">
        <v>7</v>
      </c>
      <c r="W32" s="1" t="s">
        <v>22</v>
      </c>
      <c r="Z32" s="1" t="b">
        <f>IF(F13="DESONERADO",OR(F33="",F35="",F37="",F39="",F41="",F43="",F44="",F45="",F46=""),OR(F33="",F35="",F37="",F39="",F41="",F43="",F44="",F45=""))</f>
        <v>0</v>
      </c>
      <c r="AA32" s="1" t="b">
        <f>IF(F13="SEM DESONERAÇÃO",AND(F33="",F35="",F37="",F39="",F41="",F43="",F44="",F45=""))</f>
        <v>0</v>
      </c>
      <c r="AC32" s="1" t="b">
        <f>IF(F13="SEM DESONERAÇÃO",AND(F33="",F35="",F37="",F39="",F41="",F43="",F44="",F45=""),IF(F13="DESONERADO",AND(F33="",F35="",F37="",F39="",F41="",F43="",F44="",F45="",F46=""),"NULO"))</f>
        <v>0</v>
      </c>
      <c r="AD32" s="1" t="b">
        <f>OR(B23=Z31,B23=AB31)</f>
        <v>1</v>
      </c>
    </row>
    <row r="33" spans="2:29" ht="19.5" customHeight="1">
      <c r="B33" s="25" t="s">
        <v>29</v>
      </c>
      <c r="C33" s="35"/>
      <c r="D33" s="35"/>
      <c r="E33" s="36"/>
      <c r="F33" s="44">
        <v>0.0423</v>
      </c>
      <c r="G33" s="46" t="str">
        <f>IF(F10="Escolha o tipo de obra","",IF(F33="","",IF(F33&lt;C34,"FORA DO LIMITE",IF(F33&gt;E34,"FORA DO LIMITE","OK"))))</f>
        <v>OK</v>
      </c>
      <c r="H33" s="47"/>
      <c r="I33" s="56"/>
      <c r="J33" s="57"/>
      <c r="K33" s="57"/>
      <c r="L33" s="57"/>
      <c r="M33" s="57"/>
      <c r="N33" s="58"/>
      <c r="S33" s="1" t="s">
        <v>10</v>
      </c>
      <c r="T33" s="3">
        <v>0.2034</v>
      </c>
      <c r="U33" s="3">
        <v>0.25</v>
      </c>
      <c r="W33" s="1" t="s">
        <v>11</v>
      </c>
      <c r="X33" s="3">
        <v>0.196</v>
      </c>
      <c r="Y33" s="3">
        <v>0.2423</v>
      </c>
      <c r="AA33" s="1" t="s">
        <v>12</v>
      </c>
      <c r="AB33" s="3">
        <v>0.2076</v>
      </c>
      <c r="AC33" s="3">
        <v>0.2644</v>
      </c>
    </row>
    <row r="34" spans="2:35" ht="19.5" customHeight="1" thickBot="1">
      <c r="B34" s="5" t="s">
        <v>16</v>
      </c>
      <c r="C34" s="6">
        <f>IF($F$10=$S$16,S34,IF($F$10=$S$17,W34,IF($F$10=$S$18,AA34,IF($F$10=$S$19,S40,IF($F$10=$S$20,W40,IF($F$10=$S$21,AA40,""))))))</f>
        <v>0.038</v>
      </c>
      <c r="D34" s="7" t="s">
        <v>17</v>
      </c>
      <c r="E34" s="8">
        <f>IF($F$10=$S$16,T34,IF($F$10=$S$17,X34,IF($F$10=$S$18,AB34,IF($F$10=$S$19,T40,IF($F$10=$S$20,X40,IF($F$10=$S$21,AB40,""))))))</f>
        <v>0.0467</v>
      </c>
      <c r="F34" s="45"/>
      <c r="G34" s="48"/>
      <c r="H34" s="49"/>
      <c r="I34" s="56"/>
      <c r="J34" s="57"/>
      <c r="K34" s="57"/>
      <c r="L34" s="57"/>
      <c r="M34" s="57"/>
      <c r="N34" s="58"/>
      <c r="Q34" s="1" t="str">
        <f>IF(H6="","",H6)</f>
        <v>BOZANO/RS</v>
      </c>
      <c r="S34" s="3">
        <v>0.03</v>
      </c>
      <c r="T34" s="3">
        <v>0.055</v>
      </c>
      <c r="W34" s="3">
        <v>0.038</v>
      </c>
      <c r="X34" s="3">
        <v>0.0467</v>
      </c>
      <c r="AA34" s="3">
        <v>0.0343</v>
      </c>
      <c r="AB34" s="3">
        <v>0.0671</v>
      </c>
      <c r="AH34" s="3">
        <v>0.2034</v>
      </c>
      <c r="AI34" s="3">
        <v>0.25</v>
      </c>
    </row>
    <row r="35" spans="2:35" ht="19.5" customHeight="1">
      <c r="B35" s="25" t="s">
        <v>30</v>
      </c>
      <c r="C35" s="35"/>
      <c r="D35" s="35"/>
      <c r="E35" s="36"/>
      <c r="F35" s="44">
        <v>0.0032</v>
      </c>
      <c r="G35" s="46" t="str">
        <f>IF(F10="Escolha o tipo de obra","",IF(F35="","",IF(F35&lt;C36,"FORA DO LIMITE",IF(F35&gt;E36,"FORA DO LIMITE","OK"))))</f>
        <v>OK</v>
      </c>
      <c r="H35" s="47"/>
      <c r="I35" s="56"/>
      <c r="J35" s="57"/>
      <c r="K35" s="57"/>
      <c r="L35" s="57"/>
      <c r="M35" s="57"/>
      <c r="N35" s="58"/>
      <c r="Q35" s="12">
        <f ca="1">TODAY()</f>
        <v>44999</v>
      </c>
      <c r="S35" s="3">
        <v>0.008</v>
      </c>
      <c r="T35" s="3">
        <v>0.01</v>
      </c>
      <c r="W35" s="3">
        <v>0.0032</v>
      </c>
      <c r="X35" s="3">
        <v>0.0074</v>
      </c>
      <c r="AA35" s="3">
        <v>0.0028</v>
      </c>
      <c r="AB35" s="3">
        <v>0.0075</v>
      </c>
      <c r="AH35" s="3">
        <v>0.196</v>
      </c>
      <c r="AI35" s="3">
        <v>0.2423</v>
      </c>
    </row>
    <row r="36" spans="2:35" ht="19.5" customHeight="1" thickBot="1">
      <c r="B36" s="5" t="s">
        <v>16</v>
      </c>
      <c r="C36" s="6">
        <f>IF($F$10=$S$16,S35,IF($F$10=$S$17,W35,IF($F$10=$S$18,AA35,IF($F$10=$S$19,S41,IF($F$10=$S$20,W41,IF($F$10=$S$21,AA41,""))))))</f>
        <v>0.0032</v>
      </c>
      <c r="D36" s="7" t="s">
        <v>17</v>
      </c>
      <c r="E36" s="8">
        <f>IF($F$10=$S$16,T35,IF($F$10=$S$17,X35,IF($F$10=$S$18,AB35,IF($F$10=$S$19,T41,IF($F$10=$S$20,X41,IF($F$10=$S$21,AB41,""))))))</f>
        <v>0.0074</v>
      </c>
      <c r="F36" s="45"/>
      <c r="G36" s="48"/>
      <c r="H36" s="49"/>
      <c r="I36" s="48"/>
      <c r="J36" s="59"/>
      <c r="K36" s="59"/>
      <c r="L36" s="59"/>
      <c r="M36" s="59"/>
      <c r="N36" s="49"/>
      <c r="S36" s="3">
        <v>0.0097</v>
      </c>
      <c r="T36" s="3">
        <v>0.0127</v>
      </c>
      <c r="W36" s="3">
        <v>0.005</v>
      </c>
      <c r="X36" s="3">
        <v>0.0097</v>
      </c>
      <c r="AA36" s="3">
        <v>0.01</v>
      </c>
      <c r="AB36" s="3">
        <v>0.0174</v>
      </c>
      <c r="AH36" s="3">
        <v>0.2076</v>
      </c>
      <c r="AI36" s="3">
        <v>0.2644</v>
      </c>
    </row>
    <row r="37" spans="2:35" ht="19.5" customHeight="1">
      <c r="B37" s="25" t="s">
        <v>31</v>
      </c>
      <c r="C37" s="26"/>
      <c r="D37" s="26"/>
      <c r="E37" s="27"/>
      <c r="F37" s="44">
        <v>0.005</v>
      </c>
      <c r="G37" s="46" t="str">
        <f>IF(F10="Escolha o tipo de obra","",IF(F37="","",IF(F37&lt;C38,"FORA DO LIMITE",IF(F37&gt;E38,"FORA DO LIMITE","OK"))))</f>
        <v>OK</v>
      </c>
      <c r="H37" s="47"/>
      <c r="I37" s="46" t="s">
        <v>45</v>
      </c>
      <c r="J37" s="55"/>
      <c r="K37" s="55"/>
      <c r="L37" s="55"/>
      <c r="M37" s="55"/>
      <c r="N37" s="47"/>
      <c r="S37" s="3">
        <v>0.0059</v>
      </c>
      <c r="T37" s="3">
        <v>0.0139</v>
      </c>
      <c r="W37" s="3">
        <v>0.0102</v>
      </c>
      <c r="X37" s="3">
        <v>0.0121</v>
      </c>
      <c r="AA37" s="3">
        <v>0.0094</v>
      </c>
      <c r="AB37" s="3">
        <v>0.0117</v>
      </c>
      <c r="AH37" s="3">
        <v>0.24</v>
      </c>
      <c r="AI37" s="3">
        <v>0.2786</v>
      </c>
    </row>
    <row r="38" spans="2:35" ht="19.5" customHeight="1" thickBot="1">
      <c r="B38" s="5" t="s">
        <v>16</v>
      </c>
      <c r="C38" s="6">
        <f>IF($F$10=$S$16,S36,IF($F$10=$S$17,W36,IF($F$10=$S$18,AA36,IF($F$10=$S$19,S42,IF($F$10=$S$20,W42,IF($F$10=$S$21,AA42,""))))))</f>
        <v>0.005</v>
      </c>
      <c r="D38" s="7" t="s">
        <v>17</v>
      </c>
      <c r="E38" s="8">
        <f>IF($F$10=$S$16,T36,IF($F$10=$S$17,X36,IF($F$10=$S$18,AB36,IF($F$10=$S$19,T42,IF($F$10=$S$20,X42,IF($F$10=$S$21,AB42,""))))))</f>
        <v>0.0097</v>
      </c>
      <c r="F38" s="45"/>
      <c r="G38" s="48"/>
      <c r="H38" s="49"/>
      <c r="I38" s="56"/>
      <c r="J38" s="57"/>
      <c r="K38" s="57"/>
      <c r="L38" s="57"/>
      <c r="M38" s="57"/>
      <c r="N38" s="58"/>
      <c r="S38" s="3">
        <v>0.0616</v>
      </c>
      <c r="T38" s="3">
        <v>0.0896</v>
      </c>
      <c r="W38" s="3">
        <v>0.0664</v>
      </c>
      <c r="X38" s="3">
        <v>0.0869</v>
      </c>
      <c r="AA38" s="3">
        <v>0.0674</v>
      </c>
      <c r="AB38" s="3">
        <v>0.094</v>
      </c>
      <c r="AH38" s="3">
        <v>0.228</v>
      </c>
      <c r="AI38" s="3">
        <v>0.3095</v>
      </c>
    </row>
    <row r="39" spans="2:35" ht="19.5" customHeight="1">
      <c r="B39" s="25" t="s">
        <v>32</v>
      </c>
      <c r="C39" s="26"/>
      <c r="D39" s="26"/>
      <c r="E39" s="27"/>
      <c r="F39" s="44">
        <v>0.0112</v>
      </c>
      <c r="G39" s="46" t="str">
        <f>IF(F10="Escolha o tipo de obra","",IF(F39="","",IF(F39&lt;C40,"FORA DO LIMITE",IF(F39&gt;E40,"FORA DO LIMITE","OK"))))</f>
        <v>OK</v>
      </c>
      <c r="H39" s="47"/>
      <c r="I39" s="56"/>
      <c r="J39" s="57"/>
      <c r="K39" s="57"/>
      <c r="L39" s="57"/>
      <c r="M39" s="57"/>
      <c r="N39" s="58"/>
      <c r="S39" s="1" t="s">
        <v>13</v>
      </c>
      <c r="T39" s="3">
        <v>0.24</v>
      </c>
      <c r="U39" s="3">
        <v>0.2786</v>
      </c>
      <c r="W39" s="1" t="s">
        <v>14</v>
      </c>
      <c r="X39" s="3">
        <v>0.228</v>
      </c>
      <c r="Y39" s="3">
        <v>0.3095</v>
      </c>
      <c r="AA39" s="1" t="s">
        <v>15</v>
      </c>
      <c r="AB39" s="3">
        <v>0.111</v>
      </c>
      <c r="AC39" s="3">
        <v>0.168</v>
      </c>
      <c r="AH39" s="3">
        <v>0.111</v>
      </c>
      <c r="AI39" s="3">
        <v>0.168</v>
      </c>
    </row>
    <row r="40" spans="2:35" ht="19.5" customHeight="1" thickBot="1">
      <c r="B40" s="5" t="s">
        <v>16</v>
      </c>
      <c r="C40" s="6">
        <f>IF($F$10=$S$16,S37,IF($F$10=$S$17,W37,IF($F$10=$S$18,AA37,IF($F$10=$S$19,S43,IF($F$10=$S$20,W43,IF($F$10=$S$21,AA43,""))))))</f>
        <v>0.0102</v>
      </c>
      <c r="D40" s="7" t="s">
        <v>17</v>
      </c>
      <c r="E40" s="8">
        <f>IF($F$10=$S$16,T37,IF($F$10=$S$17,X37,IF($F$10=$S$18,AB37,IF($F$10=$S$19,T43,IF($F$10=$S$20,X43,IF($F$10=$S$21,AB43,""))))))</f>
        <v>0.0121</v>
      </c>
      <c r="F40" s="45"/>
      <c r="G40" s="48"/>
      <c r="H40" s="49"/>
      <c r="I40" s="56"/>
      <c r="J40" s="57"/>
      <c r="K40" s="57"/>
      <c r="L40" s="57"/>
      <c r="M40" s="57"/>
      <c r="N40" s="58"/>
      <c r="S40" s="3">
        <v>0.0529</v>
      </c>
      <c r="T40" s="3">
        <v>0.0793</v>
      </c>
      <c r="W40" s="3">
        <v>0.04</v>
      </c>
      <c r="X40" s="3">
        <v>0.0785</v>
      </c>
      <c r="AA40" s="3">
        <v>0.015</v>
      </c>
      <c r="AB40" s="3">
        <v>0.0449</v>
      </c>
      <c r="AH40" s="3"/>
      <c r="AI40" s="3"/>
    </row>
    <row r="41" spans="2:35" ht="19.5" customHeight="1">
      <c r="B41" s="25" t="s">
        <v>33</v>
      </c>
      <c r="C41" s="26"/>
      <c r="D41" s="26"/>
      <c r="E41" s="27"/>
      <c r="F41" s="44">
        <v>0.0827</v>
      </c>
      <c r="G41" s="46" t="str">
        <f>IF(F10="Escolha o tipo de obra","",IF(F41="","",IF(F41&lt;C42,"FORA DO LIMITE",IF(F41&gt;E42,"FORA DO LIMITE","OK"))))</f>
        <v>OK</v>
      </c>
      <c r="H41" s="47"/>
      <c r="I41" s="46"/>
      <c r="J41" s="55"/>
      <c r="K41" s="55"/>
      <c r="L41" s="55"/>
      <c r="M41" s="55"/>
      <c r="N41" s="47"/>
      <c r="S41" s="3">
        <v>0.0025</v>
      </c>
      <c r="T41" s="3">
        <v>0.0056</v>
      </c>
      <c r="W41" s="3">
        <v>0.0081</v>
      </c>
      <c r="X41" s="3">
        <v>0.0199</v>
      </c>
      <c r="AA41" s="3">
        <v>0.003</v>
      </c>
      <c r="AB41" s="3">
        <v>0.0082</v>
      </c>
      <c r="AH41" s="3"/>
      <c r="AI41" s="3"/>
    </row>
    <row r="42" spans="2:35" ht="19.5" customHeight="1" thickBot="1">
      <c r="B42" s="5" t="s">
        <v>16</v>
      </c>
      <c r="C42" s="6">
        <f>IF($F$10=$S$16,S38,IF($F$10=$S$17,W38,IF($F$10=$S$18,AA38,IF($F$10=$S$19,S44,IF($F$10=$S$20,W44,IF($F$10=$S$21,AA44,""))))))</f>
        <v>0.0664</v>
      </c>
      <c r="D42" s="7" t="s">
        <v>17</v>
      </c>
      <c r="E42" s="8">
        <f>IF($F$10=$S$16,T38,IF($F$10=$S$17,X38,IF($F$10=$S$18,AB38,IF($F$10=$S$19,T44,IF($F$10=$S$20,X44,IF($F$10=$S$21,AB44,""))))))</f>
        <v>0.0869</v>
      </c>
      <c r="F42" s="45"/>
      <c r="G42" s="48"/>
      <c r="H42" s="49"/>
      <c r="I42" s="56"/>
      <c r="J42" s="57"/>
      <c r="K42" s="57"/>
      <c r="L42" s="57"/>
      <c r="M42" s="57"/>
      <c r="N42" s="58"/>
      <c r="S42" s="3">
        <v>0.01</v>
      </c>
      <c r="T42" s="3">
        <v>0.0197</v>
      </c>
      <c r="W42" s="3">
        <v>0.0146</v>
      </c>
      <c r="X42" s="3">
        <v>0.0316</v>
      </c>
      <c r="AA42" s="3">
        <v>0.0056</v>
      </c>
      <c r="AB42" s="3">
        <v>0.0089</v>
      </c>
      <c r="AH42" s="3"/>
      <c r="AI42" s="3"/>
    </row>
    <row r="43" spans="2:35" ht="19.5" customHeight="1" thickBot="1">
      <c r="B43" s="50" t="s">
        <v>8</v>
      </c>
      <c r="C43" s="51"/>
      <c r="D43" s="51"/>
      <c r="E43" s="52"/>
      <c r="F43" s="20">
        <v>0.0065</v>
      </c>
      <c r="G43" s="60" t="str">
        <f>IF(F10="Escolha o tipo de obra","",IF(F43="","",IF(F43&lt;&gt;0.0065,"Em geral deve ser 0,65%","OK")))</f>
        <v>OK</v>
      </c>
      <c r="H43" s="61"/>
      <c r="I43" s="57"/>
      <c r="J43" s="57"/>
      <c r="K43" s="57"/>
      <c r="L43" s="57"/>
      <c r="M43" s="57"/>
      <c r="N43" s="58"/>
      <c r="S43" s="3">
        <v>0.0101</v>
      </c>
      <c r="T43" s="3">
        <v>0.0111</v>
      </c>
      <c r="W43" s="3">
        <v>0.0094</v>
      </c>
      <c r="X43" s="3">
        <v>0.0133</v>
      </c>
      <c r="AA43" s="3">
        <v>0.0085</v>
      </c>
      <c r="AB43" s="3">
        <v>0.0111</v>
      </c>
      <c r="AH43" s="3"/>
      <c r="AI43" s="3"/>
    </row>
    <row r="44" spans="2:35" ht="19.5" customHeight="1" thickBot="1">
      <c r="B44" s="50" t="s">
        <v>9</v>
      </c>
      <c r="C44" s="51"/>
      <c r="D44" s="51"/>
      <c r="E44" s="52"/>
      <c r="F44" s="20">
        <v>0.03</v>
      </c>
      <c r="G44" s="53" t="str">
        <f>IF(F10="Escolha o tipo de obra","",IF(F44="","",IF(F44&lt;&gt;0.03,"Em geral deve ser 3,00%","OK")))</f>
        <v>OK</v>
      </c>
      <c r="H44" s="54"/>
      <c r="I44" s="57"/>
      <c r="J44" s="57"/>
      <c r="K44" s="57"/>
      <c r="L44" s="57"/>
      <c r="M44" s="57"/>
      <c r="N44" s="58"/>
      <c r="S44" s="3">
        <v>0.08</v>
      </c>
      <c r="T44" s="3">
        <v>0.0951</v>
      </c>
      <c r="W44" s="3">
        <v>0.0714</v>
      </c>
      <c r="X44" s="3">
        <v>0.1043</v>
      </c>
      <c r="AA44" s="3">
        <v>0.035</v>
      </c>
      <c r="AB44" s="3">
        <v>0.0622</v>
      </c>
      <c r="AH44" s="3"/>
      <c r="AI44" s="3"/>
    </row>
    <row r="45" spans="2:14" ht="19.5" customHeight="1" thickBot="1">
      <c r="B45" s="50" t="s">
        <v>34</v>
      </c>
      <c r="C45" s="51"/>
      <c r="D45" s="51"/>
      <c r="E45" s="52"/>
      <c r="F45" s="21">
        <v>0.02</v>
      </c>
      <c r="G45" s="53" t="str">
        <f>IF(F10="Escolha o tipo de obra","",IF(F45="","",IF(F45&gt;0.05,"FORA DO LIMITE","OK")))</f>
        <v>OK</v>
      </c>
      <c r="H45" s="54"/>
      <c r="I45" s="56"/>
      <c r="J45" s="57"/>
      <c r="K45" s="57"/>
      <c r="L45" s="57"/>
      <c r="M45" s="57"/>
      <c r="N45" s="58"/>
    </row>
    <row r="46" spans="2:14" ht="19.5" customHeight="1" thickBot="1">
      <c r="B46" s="50" t="s">
        <v>50</v>
      </c>
      <c r="C46" s="51"/>
      <c r="D46" s="51"/>
      <c r="E46" s="52"/>
      <c r="F46" s="22">
        <f>IF(F13="ONERADO",0,IF(F13="DESONERADO",0.045,""))</f>
        <v>0.045</v>
      </c>
      <c r="G46" s="53" t="str">
        <f>IF(F13="Escolha o regime de contribuição","",IF(F13="DESONERADO","OK",IF(F13="ONERADO","OK")))</f>
        <v>OK</v>
      </c>
      <c r="H46" s="54"/>
      <c r="I46" s="48"/>
      <c r="J46" s="59"/>
      <c r="K46" s="59"/>
      <c r="L46" s="59"/>
      <c r="M46" s="59"/>
      <c r="N46" s="49"/>
    </row>
    <row r="47" spans="2:14" ht="12.75">
      <c r="B47" s="9"/>
      <c r="C47" s="9"/>
      <c r="D47" s="9"/>
      <c r="E47" s="9"/>
      <c r="F47" s="16"/>
      <c r="G47" s="10"/>
      <c r="H47" s="10"/>
      <c r="I47" s="10"/>
      <c r="J47" s="10"/>
      <c r="K47" s="10"/>
      <c r="L47" s="10"/>
      <c r="M47" s="10"/>
      <c r="N47" s="10"/>
    </row>
    <row r="48" spans="2:14" ht="12.75">
      <c r="B48" s="9"/>
      <c r="C48" s="9"/>
      <c r="D48" s="9"/>
      <c r="E48" s="9"/>
      <c r="F48" s="16"/>
      <c r="G48" s="10"/>
      <c r="H48" s="10"/>
      <c r="I48" s="10"/>
      <c r="J48" s="10"/>
      <c r="K48" s="10"/>
      <c r="L48" s="10"/>
      <c r="M48" s="10"/>
      <c r="N48" s="10"/>
    </row>
    <row r="49" spans="2:14" ht="12.75">
      <c r="B49" s="124" t="str">
        <f>P50&amp;F13&amp;P51</f>
        <v>Declaramos que será adotado o regime Desonerado de tributação da folha de pagamento, para a elaboração do orçamento relativo às obras do presente contrato de repasse, por se tratar da opção mais vantajosa para a administração pública. </v>
      </c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</row>
    <row r="50" spans="2:16" ht="12.75"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P50" t="s">
        <v>54</v>
      </c>
    </row>
    <row r="51" spans="2:16" ht="12.75"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P51" t="s">
        <v>53</v>
      </c>
    </row>
    <row r="52" spans="2:14" ht="12.75"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</row>
    <row r="53" spans="2:5" ht="14.25">
      <c r="B53" s="19" t="s">
        <v>56</v>
      </c>
      <c r="D53" s="24" t="s">
        <v>67</v>
      </c>
      <c r="E53" s="23"/>
    </row>
    <row r="54" spans="4:5" ht="12.75">
      <c r="D54" s="23"/>
      <c r="E54" s="23"/>
    </row>
    <row r="55" ht="12.75"/>
    <row r="56" ht="12.75"/>
    <row r="57" spans="8:14" ht="12.75">
      <c r="H57" s="17"/>
      <c r="I57" s="17" t="s">
        <v>63</v>
      </c>
      <c r="J57" s="17"/>
      <c r="K57" s="17"/>
      <c r="L57" s="17"/>
      <c r="M57" s="17"/>
      <c r="N57" s="17"/>
    </row>
    <row r="58" spans="2:14" ht="12.75" customHeight="1">
      <c r="B58" s="107" t="s">
        <v>57</v>
      </c>
      <c r="C58" s="108"/>
      <c r="D58" s="108"/>
      <c r="E58" s="108"/>
      <c r="F58" s="108"/>
      <c r="G58" s="108"/>
      <c r="H58" s="17"/>
      <c r="I58" s="105" t="s">
        <v>64</v>
      </c>
      <c r="J58" s="106"/>
      <c r="K58" s="106"/>
      <c r="L58" s="106"/>
      <c r="M58" s="106"/>
      <c r="N58" s="18"/>
    </row>
    <row r="59" spans="2:14" ht="12.75">
      <c r="B59" s="106"/>
      <c r="C59" s="106"/>
      <c r="D59" s="106"/>
      <c r="E59" s="106"/>
      <c r="F59" s="106"/>
      <c r="G59" s="106"/>
      <c r="H59" s="17"/>
      <c r="I59" s="106"/>
      <c r="J59" s="106"/>
      <c r="K59" s="106"/>
      <c r="L59" s="106"/>
      <c r="M59" s="106"/>
      <c r="N59" s="18"/>
    </row>
    <row r="60" spans="2:14" ht="76.5" customHeight="1">
      <c r="B60" s="43" t="s">
        <v>62</v>
      </c>
      <c r="C60" s="43"/>
      <c r="D60" s="43"/>
      <c r="E60" s="43"/>
      <c r="F60" s="43"/>
      <c r="G60" s="43"/>
      <c r="I60" s="13"/>
      <c r="J60" s="13"/>
      <c r="K60" s="13"/>
      <c r="L60" s="13"/>
      <c r="M60" s="13"/>
      <c r="N60" s="13"/>
    </row>
    <row r="61" spans="2:14" ht="1.5" customHeight="1" hidden="1">
      <c r="B61" s="13"/>
      <c r="C61" s="13"/>
      <c r="D61" s="13"/>
      <c r="E61" s="13"/>
      <c r="F61" s="13"/>
      <c r="G61" s="13"/>
      <c r="I61" s="13"/>
      <c r="J61" s="13"/>
      <c r="K61" s="13"/>
      <c r="L61" s="13"/>
      <c r="M61" s="13"/>
      <c r="N61" s="13"/>
    </row>
    <row r="62" spans="2:14" ht="12.75" hidden="1">
      <c r="B62" s="13"/>
      <c r="C62" s="13"/>
      <c r="D62" s="13"/>
      <c r="E62" s="13"/>
      <c r="F62" s="13"/>
      <c r="G62" s="13"/>
      <c r="I62" s="13"/>
      <c r="J62" s="13"/>
      <c r="K62" s="13"/>
      <c r="L62" s="13"/>
      <c r="M62" s="13"/>
      <c r="N62" s="13"/>
    </row>
    <row r="63" spans="2:14" ht="12.75" hidden="1">
      <c r="B63" s="13"/>
      <c r="C63" s="13"/>
      <c r="D63" s="13"/>
      <c r="E63" s="13"/>
      <c r="F63" s="13"/>
      <c r="G63" s="13"/>
      <c r="I63" s="13"/>
      <c r="J63" s="13"/>
      <c r="K63" s="13"/>
      <c r="L63" s="13"/>
      <c r="M63" s="13"/>
      <c r="N63" s="13"/>
    </row>
    <row r="64" spans="2:14" ht="12.75" hidden="1">
      <c r="B64" s="13"/>
      <c r="C64" s="13"/>
      <c r="D64" s="13"/>
      <c r="E64" s="13"/>
      <c r="F64" s="13"/>
      <c r="G64" s="13"/>
      <c r="I64" s="13"/>
      <c r="J64" s="13"/>
      <c r="K64" s="13"/>
      <c r="L64" s="13"/>
      <c r="M64" s="13"/>
      <c r="N64" s="13"/>
    </row>
    <row r="65" spans="2:14" ht="12.75" hidden="1">
      <c r="B65" s="13"/>
      <c r="C65" s="13"/>
      <c r="D65" s="13"/>
      <c r="E65" s="13"/>
      <c r="F65" s="13"/>
      <c r="G65" s="13"/>
      <c r="I65" s="13"/>
      <c r="J65" s="13"/>
      <c r="K65" s="13"/>
      <c r="L65" s="13"/>
      <c r="M65" s="13"/>
      <c r="N65" s="13"/>
    </row>
    <row r="66" spans="2:14" ht="12.75" hidden="1">
      <c r="B66" s="13"/>
      <c r="C66" s="13"/>
      <c r="D66" s="13"/>
      <c r="E66" s="13"/>
      <c r="F66" s="13"/>
      <c r="G66" s="13"/>
      <c r="I66" s="13"/>
      <c r="J66" s="13"/>
      <c r="K66" s="13"/>
      <c r="L66" s="13"/>
      <c r="M66" s="13"/>
      <c r="N66" s="13"/>
    </row>
    <row r="67" ht="12.75" hidden="1"/>
    <row r="68" ht="12.75" hidden="1"/>
    <row r="69" ht="12.75" hidden="1"/>
    <row r="70" ht="12.75"/>
    <row r="71" ht="12.75"/>
    <row r="72" ht="12.75"/>
    <row r="73" ht="12.75"/>
  </sheetData>
  <sheetProtection selectLockedCells="1"/>
  <mergeCells count="52">
    <mergeCell ref="I58:M59"/>
    <mergeCell ref="B58:G59"/>
    <mergeCell ref="F10:H12"/>
    <mergeCell ref="B13:E16"/>
    <mergeCell ref="F13:H16"/>
    <mergeCell ref="B49:N52"/>
    <mergeCell ref="I10:N10"/>
    <mergeCell ref="B46:E46"/>
    <mergeCell ref="I37:N40"/>
    <mergeCell ref="I11:N29"/>
    <mergeCell ref="H5:N5"/>
    <mergeCell ref="H3:N3"/>
    <mergeCell ref="H6:N6"/>
    <mergeCell ref="B3:G3"/>
    <mergeCell ref="B6:G6"/>
    <mergeCell ref="B5:G5"/>
    <mergeCell ref="G39:H40"/>
    <mergeCell ref="I31:N36"/>
    <mergeCell ref="G32:H32"/>
    <mergeCell ref="B8:N9"/>
    <mergeCell ref="B23:E31"/>
    <mergeCell ref="B39:E39"/>
    <mergeCell ref="B32:E32"/>
    <mergeCell ref="G37:H38"/>
    <mergeCell ref="B35:E35"/>
    <mergeCell ref="B37:E37"/>
    <mergeCell ref="B2:N2"/>
    <mergeCell ref="G35:H36"/>
    <mergeCell ref="B33:E33"/>
    <mergeCell ref="I30:N30"/>
    <mergeCell ref="F37:F38"/>
    <mergeCell ref="F17:H31"/>
    <mergeCell ref="B4:G4"/>
    <mergeCell ref="H4:N4"/>
    <mergeCell ref="F33:F34"/>
    <mergeCell ref="F35:F36"/>
    <mergeCell ref="B43:E43"/>
    <mergeCell ref="F41:F42"/>
    <mergeCell ref="B41:E41"/>
    <mergeCell ref="I41:N46"/>
    <mergeCell ref="G43:H43"/>
    <mergeCell ref="G46:H46"/>
    <mergeCell ref="B10:E12"/>
    <mergeCell ref="B17:E22"/>
    <mergeCell ref="B60:G60"/>
    <mergeCell ref="F39:F40"/>
    <mergeCell ref="G33:H34"/>
    <mergeCell ref="G41:H42"/>
    <mergeCell ref="B44:E44"/>
    <mergeCell ref="G45:H45"/>
    <mergeCell ref="B45:E45"/>
    <mergeCell ref="G44:H44"/>
  </mergeCells>
  <conditionalFormatting sqref="F17">
    <cfRule type="cellIs" priority="1" dxfId="7" operator="equal" stopIfTrue="1">
      <formula>"OK"</formula>
    </cfRule>
    <cfRule type="cellIs" priority="2" dxfId="1" operator="equal" stopIfTrue="1">
      <formula>"FORA DA FAIXA"</formula>
    </cfRule>
    <cfRule type="cellIs" priority="3" dxfId="1" operator="equal" stopIfTrue="1">
      <formula>"VERIFICAR ITENS"</formula>
    </cfRule>
  </conditionalFormatting>
  <conditionalFormatting sqref="G33:G45">
    <cfRule type="cellIs" priority="4" dxfId="2" operator="equal" stopIfTrue="1">
      <formula>"OK"</formula>
    </cfRule>
    <cfRule type="cellIs" priority="5" dxfId="1" operator="equal" stopIfTrue="1">
      <formula>"FORA DO LIMITE"</formula>
    </cfRule>
  </conditionalFormatting>
  <conditionalFormatting sqref="G46:H48">
    <cfRule type="cellIs" priority="6" dxfId="2" operator="equal" stopIfTrue="1">
      <formula>"OK"</formula>
    </cfRule>
    <cfRule type="cellIs" priority="7" dxfId="1" operator="equal" stopIfTrue="1">
      <formula>"FORA DO LIMITE"</formula>
    </cfRule>
    <cfRule type="cellIs" priority="8" dxfId="0" operator="equal" stopIfTrue="1">
      <formula>"Deixar em branco o campo ao lado"</formula>
    </cfRule>
  </conditionalFormatting>
  <dataValidations count="3">
    <dataValidation type="list" allowBlank="1" showInputMessage="1" showErrorMessage="1" sqref="F10:H11">
      <formula1>$S$15:$S$21</formula1>
    </dataValidation>
    <dataValidation operator="equal" allowBlank="1" showInputMessage="1" showErrorMessage="1" errorTitle="Atenção" error="Alíquota de recolhimento da contribuição previdenciária deve ser de 2%." sqref="F48 F46:F47"/>
    <dataValidation type="list" allowBlank="1" showInputMessage="1" showErrorMessage="1" sqref="F13:H16">
      <formula1>$Q$10:$Q$12</formula1>
    </dataValidation>
  </dataValidations>
  <printOptions horizontalCentered="1"/>
  <pageMargins left="0.5905511811023623" right="0.1968503937007874" top="1.7322834645669292" bottom="0.3937007874015748" header="0.5118110236220472" footer="0.5118110236220472"/>
  <pageSetup fitToHeight="1" fitToWidth="1" horizontalDpi="300" verticalDpi="300" orientation="portrait" paperSize="9" scale="64" r:id="rId2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GEPAD</dc:creator>
  <cp:keywords/>
  <dc:description/>
  <cp:lastModifiedBy>Usuario</cp:lastModifiedBy>
  <cp:lastPrinted>2023-03-14T12:57:45Z</cp:lastPrinted>
  <dcterms:created xsi:type="dcterms:W3CDTF">1998-10-30T18:34:56Z</dcterms:created>
  <dcterms:modified xsi:type="dcterms:W3CDTF">2023-03-14T13:04:26Z</dcterms:modified>
  <cp:category/>
  <cp:version/>
  <cp:contentType/>
  <cp:contentStatus/>
</cp:coreProperties>
</file>