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Propost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<sst xmlns="http://schemas.openxmlformats.org/spreadsheetml/2006/main" count="464" uniqueCount="191">
  <si>
    <t>%</t>
  </si>
  <si>
    <t>un.</t>
  </si>
  <si>
    <t xml:space="preserve">DEPRECIAÇÃO </t>
  </si>
  <si>
    <t>REMUNERAÇÃO</t>
  </si>
  <si>
    <t>IPVA</t>
  </si>
  <si>
    <t>Taxa de expedição do documento (CRLV)</t>
  </si>
  <si>
    <t>DESPESAS ADMINISTRATIVAS</t>
  </si>
  <si>
    <t>PIS</t>
  </si>
  <si>
    <t>COFINS</t>
  </si>
  <si>
    <t xml:space="preserve">GRUPO A </t>
  </si>
  <si>
    <t>A4 - SESI/SESC</t>
  </si>
  <si>
    <t>A5 - SENAI/SENAC</t>
  </si>
  <si>
    <t>A6 - INCRA</t>
  </si>
  <si>
    <t>A8 - SEBRAE</t>
  </si>
  <si>
    <t>A3 - Salário Educação</t>
  </si>
  <si>
    <t>A7 – Risco Acidente de Trabalho (RAT x FAP)</t>
  </si>
  <si>
    <t>Total do GRUPO A</t>
  </si>
  <si>
    <t xml:space="preserve">GRUPO B </t>
  </si>
  <si>
    <t>B.01 13º Salário</t>
  </si>
  <si>
    <t>B.02 Férias (sem o abono de 1/3)</t>
  </si>
  <si>
    <t>B.03 Aviso Prévio Trabalhado</t>
  </si>
  <si>
    <t>B.04 Auxílio Doença</t>
  </si>
  <si>
    <t>B.05 Acidente de Trabalho</t>
  </si>
  <si>
    <t>B.06 Faltas Legais</t>
  </si>
  <si>
    <t>B.08 Licença Paternidade</t>
  </si>
  <si>
    <t>Total do GRUPO B</t>
  </si>
  <si>
    <t>GRUPO C</t>
  </si>
  <si>
    <t>C.01 Aviso Prévio Indenizado</t>
  </si>
  <si>
    <t>C.02 Indenização Adicional</t>
  </si>
  <si>
    <t>C.03 Indenização (rescisão sem justa causa – multa de 40% do FGTS)</t>
  </si>
  <si>
    <t>C.04 Indenização (rescisão sem justa causa – contribuição de 10% do FGTS)</t>
  </si>
  <si>
    <t>C.05 Abono de Férias - 1/3 constitucional</t>
  </si>
  <si>
    <t>Total do GRUPO C</t>
  </si>
  <si>
    <t>GRUPO D</t>
  </si>
  <si>
    <t>D.01 Incidência dos encargos do grupo A sobre o grupo B</t>
  </si>
  <si>
    <t>Total do GRUPO D</t>
  </si>
  <si>
    <t>GRUPO E</t>
  </si>
  <si>
    <t>E.01 Incidência do FGTS sobre o aviso prévio indenizado</t>
  </si>
  <si>
    <t>E.02 Incidência do FGTS sobre o período médio de afastamento superior a 15 dias motivado por acidente do trabalho</t>
  </si>
  <si>
    <t>E.03 Incidência de FGTS sobre férias 1/3 constitucional</t>
  </si>
  <si>
    <t>Total do GRUPO E</t>
  </si>
  <si>
    <t>TOTAL</t>
  </si>
  <si>
    <t>PLANILHA DE COMPOSIÇÃO DE CUSTOS E FORMAÇÃO DE PREÇOS</t>
  </si>
  <si>
    <t>I - MÃO DE OBRA DIRETA</t>
  </si>
  <si>
    <t>QUANTITATIVOS</t>
  </si>
  <si>
    <t>UNIDADE</t>
  </si>
  <si>
    <t>Motoristas turno diurno</t>
  </si>
  <si>
    <t>funcionários</t>
  </si>
  <si>
    <t>DADOS GERAIS</t>
  </si>
  <si>
    <t>Taxa de proporcionalidade p. o serviço no município (dias de coleta por mês/dias úteis por mês)</t>
  </si>
  <si>
    <t xml:space="preserve">Salário base do Motorista               </t>
  </si>
  <si>
    <t>R$/mês</t>
  </si>
  <si>
    <t>Auxilio alimentação</t>
  </si>
  <si>
    <t>R$/dia</t>
  </si>
  <si>
    <t>Participação do empregado no Auxilio Alimentação</t>
  </si>
  <si>
    <t>R$/un.</t>
  </si>
  <si>
    <t>Composição dos Encargos Sociais:</t>
  </si>
  <si>
    <t>A1 -Seguridade Social</t>
  </si>
  <si>
    <t xml:space="preserve">A2 - FGTS </t>
  </si>
  <si>
    <t>Total de Encargos sociais</t>
  </si>
  <si>
    <t>COMPOSIÇÃO</t>
  </si>
  <si>
    <t>SALÁRIOS</t>
  </si>
  <si>
    <t xml:space="preserve">-Motoristas                                            </t>
  </si>
  <si>
    <t>Custo de salários</t>
  </si>
  <si>
    <t>Total Custo Salários Proporcional ao Serviço no Município</t>
  </si>
  <si>
    <t>ENCARGOS SOCIAIS</t>
  </si>
  <si>
    <t>Custo de Encargos Sociais</t>
  </si>
  <si>
    <t>Total Custo Encargos Sociais</t>
  </si>
  <si>
    <t xml:space="preserve">AUXILIO ALIMENTAÇÃO                        </t>
  </si>
  <si>
    <t>Participação do empregado no vale alimentação</t>
  </si>
  <si>
    <t xml:space="preserve">Total Custo Auxilio Alimentação                                </t>
  </si>
  <si>
    <t>QUANTIDADE</t>
  </si>
  <si>
    <t>CUSTO DE MÃO DE OBRA DIRETA</t>
  </si>
  <si>
    <t>BONIFICAÇÕES E DESPESAS INDIRETAS</t>
  </si>
  <si>
    <t xml:space="preserve">Despesas Administrativas </t>
  </si>
  <si>
    <t>LUCRO</t>
  </si>
  <si>
    <t>Somatório Custos e Despesas Administrativas</t>
  </si>
  <si>
    <t xml:space="preserve">Lucro </t>
  </si>
  <si>
    <t>TRIBUTOS SOBRE O FATURAMENTO</t>
  </si>
  <si>
    <t>Somatório Custos, Despesas Administrativas, Lucro</t>
  </si>
  <si>
    <t>ISS</t>
  </si>
  <si>
    <t xml:space="preserve">Tributos Sobre o Faturamento </t>
  </si>
  <si>
    <t>TOTAL BONIFICAÇÕES E DESPESAS INDIRETAS</t>
  </si>
  <si>
    <t>VALOR MENSAL DE MÃO DE OBRA DIRETA</t>
  </si>
  <si>
    <t xml:space="preserve">II - VEÍCULOS E EQUIPAMENTOS </t>
  </si>
  <si>
    <t xml:space="preserve">Quilometragem Diária Coleta Urbana </t>
  </si>
  <si>
    <t>Km/dia</t>
  </si>
  <si>
    <t>Veículo com Caçamba</t>
  </si>
  <si>
    <t>veículos</t>
  </si>
  <si>
    <t>Custo veículo coleta</t>
  </si>
  <si>
    <t>Custo do diesel</t>
  </si>
  <si>
    <t>R$/L</t>
  </si>
  <si>
    <t xml:space="preserve">Custo de um pneu novo </t>
  </si>
  <si>
    <t>Custo Seguro obrigatório (DPVAT) Caminhões</t>
  </si>
  <si>
    <t>R$/ano/veículo</t>
  </si>
  <si>
    <t>Coeficiente de consumo combustível</t>
  </si>
  <si>
    <t>L/Km</t>
  </si>
  <si>
    <t>Coeficiente de Consumo de Óleos Lubrificantes</t>
  </si>
  <si>
    <t>Coeficiente de consumo de peças e acessórios</t>
  </si>
  <si>
    <t>%/mês</t>
  </si>
  <si>
    <t>Fator de depreciação</t>
  </si>
  <si>
    <t>Fator de remuneração</t>
  </si>
  <si>
    <t xml:space="preserve">COMBUSTÍVEL </t>
  </si>
  <si>
    <t xml:space="preserve">Total Custo Combustível </t>
  </si>
  <si>
    <t>ÓLEOS/LUBRIFICANTES</t>
  </si>
  <si>
    <t xml:space="preserve">Custo de óleos/lubrificantes </t>
  </si>
  <si>
    <t>R$/Km</t>
  </si>
  <si>
    <t xml:space="preserve">Total Custo Óleos/Lubrificantes </t>
  </si>
  <si>
    <t>CUSTO DE RODAGEM</t>
  </si>
  <si>
    <t xml:space="preserve">Pneu                                                         </t>
  </si>
  <si>
    <t>R$/jogo</t>
  </si>
  <si>
    <t xml:space="preserve">Total Custo Rodagem      </t>
  </si>
  <si>
    <t>PEÇAS E ACESSÓRIOS</t>
  </si>
  <si>
    <t xml:space="preserve">Custo total com peças e acessórios </t>
  </si>
  <si>
    <t>Total Custo Peças e Acessórios Proporcional ao Serviço no Município</t>
  </si>
  <si>
    <t>Custo de depreciação dos veículos</t>
  </si>
  <si>
    <t>Total Custo Depreciação Proporcional ao Serviço no Município</t>
  </si>
  <si>
    <t xml:space="preserve">Custo de remuneração dos veículos </t>
  </si>
  <si>
    <t>Total Custo Remuneração Proporcional ao Serviço no Município</t>
  </si>
  <si>
    <t>LICENCIAMENTO E SEGURO</t>
  </si>
  <si>
    <t xml:space="preserve">Custo Seguro Obrigatório (DPVAT)                  </t>
  </si>
  <si>
    <t xml:space="preserve">Custo Taxa de expedição de documento (CRLV) </t>
  </si>
  <si>
    <t>Custo IPVA</t>
  </si>
  <si>
    <t>Custo de licenciamento e seguro</t>
  </si>
  <si>
    <t>Total Custo Licenciamento e Seguro proporcional ao Serviço no Município</t>
  </si>
  <si>
    <t>CUSTO DE VEÍCULOS E EQUIPAMENTOS</t>
  </si>
  <si>
    <t xml:space="preserve">Somatório Custos </t>
  </si>
  <si>
    <t>TOTAL DE PREÇO FIXO</t>
  </si>
  <si>
    <t>1 -  O Preço Fixo será remunerado mensalmente, independente da quantidade de toneladas transportadas, não se afastando a possibilidade de glosas, caso algum(s) custo(s) não se efetive(m) ou não seja(m) comprovado(s) pela empresa.</t>
  </si>
  <si>
    <t>2 -  O Preço Variável será remunerado de acordo com a tonelagem efetivamente transportada e destinada, a qual será aferida pela municipalidade e multiplicada pelo Preço por Tonelada, não se afastando a possibilidade de glosas, caso algum(s) custo(s) não se efetive(m) ou não seja(m) comprovado(s) pela empresa.</t>
  </si>
  <si>
    <t>Bozano/RS</t>
  </si>
  <si>
    <t>Agosto de 2017</t>
  </si>
  <si>
    <t xml:space="preserve">A3 - Salário Educação   </t>
  </si>
  <si>
    <r>
      <t xml:space="preserve">A4 - SESI/SESC </t>
    </r>
    <r>
      <rPr>
        <sz val="12"/>
        <color indexed="10"/>
        <rFont val="Arial"/>
        <family val="2"/>
      </rPr>
      <t xml:space="preserve"> </t>
    </r>
  </si>
  <si>
    <t xml:space="preserve">A5 - SENAI/SENAC   </t>
  </si>
  <si>
    <r>
      <t xml:space="preserve">A6 - INCRA </t>
    </r>
    <r>
      <rPr>
        <sz val="12"/>
        <color indexed="10"/>
        <rFont val="Arial"/>
        <family val="2"/>
      </rPr>
      <t xml:space="preserve">  </t>
    </r>
  </si>
  <si>
    <r>
      <t xml:space="preserve">A8 - SEBRAE </t>
    </r>
    <r>
      <rPr>
        <sz val="12"/>
        <color indexed="10"/>
        <rFont val="Arial"/>
        <family val="2"/>
      </rPr>
      <t xml:space="preserve">  </t>
    </r>
  </si>
  <si>
    <t xml:space="preserve">Motoristas </t>
  </si>
  <si>
    <t>mês</t>
  </si>
  <si>
    <t>TRANSPORTE ESCOLAR</t>
  </si>
  <si>
    <t xml:space="preserve">Taxa de proporcionalidade para o serviço no município </t>
  </si>
  <si>
    <t>B.07 Licença Paternidade</t>
  </si>
  <si>
    <t>Média de dias Letivos</t>
  </si>
  <si>
    <t>Km/L</t>
  </si>
  <si>
    <t xml:space="preserve">Custo Seguro obrigatório (DPVAT) </t>
  </si>
  <si>
    <t>Óleos Lubrificantes e filtros</t>
  </si>
  <si>
    <t>R$/Km/mês</t>
  </si>
  <si>
    <t>Vistoria Obrigatória (2x ao ano)</t>
  </si>
  <si>
    <t>R$/ano</t>
  </si>
  <si>
    <t>SIMPLES NACIONAL</t>
  </si>
  <si>
    <t>QUILOMETRAGEM MENSAL</t>
  </si>
  <si>
    <t>Coeficiente de consumo de peças, acessórios e manutenção</t>
  </si>
  <si>
    <t xml:space="preserve">Custo total com peças, acessórios e manutenções </t>
  </si>
  <si>
    <t>Total Custo Peças, Acessórios e Manutenção</t>
  </si>
  <si>
    <t>CUSTOS E DESPESAS ADMINISTRATIVAS</t>
  </si>
  <si>
    <t>Fator de remuneração sobre o capital investido (veículo)</t>
  </si>
  <si>
    <t>Veículo de transporte 15 lugares - Tipo VAN</t>
  </si>
  <si>
    <t xml:space="preserve">Quilometragem Total Diária </t>
  </si>
  <si>
    <t>COMPOSIÇÃO DOS CUSTOS COM MÃO DE OBRA DIRETA</t>
  </si>
  <si>
    <t xml:space="preserve"> </t>
  </si>
  <si>
    <t xml:space="preserve">Motorista                                            </t>
  </si>
  <si>
    <t xml:space="preserve">Custo de auxílio alimentação mensal </t>
  </si>
  <si>
    <t xml:space="preserve">Total do custo  de auxilio alimentação                                </t>
  </si>
  <si>
    <t>Participação do empregado no auxílio alimentação</t>
  </si>
  <si>
    <t>Mão de Obra Necessária</t>
  </si>
  <si>
    <t>Vistoria Obrigatória</t>
  </si>
  <si>
    <t>Total do Custo de Licenciamento e Seguro</t>
  </si>
  <si>
    <t>Total Custo Licenciamento, Vistoria e Seguros</t>
  </si>
  <si>
    <t>Total do Custo de Vistoria Obrigatória e Seguro Aluno</t>
  </si>
  <si>
    <t>km</t>
  </si>
  <si>
    <t>Total dos Encargos sociais</t>
  </si>
  <si>
    <t>CUSTO  MENSAL COM MÃO DE OBRA DIRETA</t>
  </si>
  <si>
    <t>CUSTO DO KM RODADO</t>
  </si>
  <si>
    <t>VISTORIA OBRIGATÓRIA E SEGURO VEICULAR A PASSAGEIROS</t>
  </si>
  <si>
    <t>Seguro Veicular c/ cobertura de danos materiais e/ou corporais</t>
  </si>
  <si>
    <t>Seguro Veicular c/ Cobertura de Danos Corporais e/ou Materiais a passag.</t>
  </si>
  <si>
    <t xml:space="preserve">Custo de depreciação dos veículos </t>
  </si>
  <si>
    <t>III - BONIFICAÇÕES E DESPESAS INDIRETAS (BDI)</t>
  </si>
  <si>
    <t>CUSTO MENSAL COM VEÍCULOS E EQUIPAMENTOS</t>
  </si>
  <si>
    <t xml:space="preserve"> CUSTO MENSAL COM BONIFICAÇÕES E DESPESAS INDIRETAS</t>
  </si>
  <si>
    <t xml:space="preserve">Total Custo Depreciação </t>
  </si>
  <si>
    <t xml:space="preserve">Total Custo Remuneração </t>
  </si>
  <si>
    <t>Empresa: (...)</t>
  </si>
  <si>
    <t xml:space="preserve">a) Percurso </t>
  </si>
  <si>
    <t>Consumo de combustível (média)</t>
  </si>
  <si>
    <r>
      <t xml:space="preserve">Custo veículo de transporte  </t>
    </r>
    <r>
      <rPr>
        <sz val="12"/>
        <color indexed="10"/>
        <rFont val="Arial"/>
        <family val="2"/>
      </rPr>
      <t xml:space="preserve"> (comprovar a propriedade ou disponibilidade do veículo - até 20 anos)</t>
    </r>
  </si>
  <si>
    <r>
      <t xml:space="preserve">A1 -Seguridade Social </t>
    </r>
    <r>
      <rPr>
        <sz val="10"/>
        <color indexed="10"/>
        <rFont val="Arial"/>
        <family val="2"/>
      </rPr>
      <t>(empresa Simples 0,0% - Não optante Simples 20%)</t>
    </r>
  </si>
  <si>
    <t xml:space="preserve">Pró-labore      </t>
  </si>
  <si>
    <t xml:space="preserve">Custo do combustível </t>
  </si>
  <si>
    <t>LINHA XX  (...)</t>
  </si>
  <si>
    <t xml:space="preserve">CUSTO TOTAL DO TRANSPORTE - LINHA </t>
  </si>
</sst>
</file>

<file path=xl/styles.xml><?xml version="1.0" encoding="utf-8"?>
<styleSheet xmlns="http://schemas.openxmlformats.org/spreadsheetml/2006/main">
  <numFmts count="34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R$ &quot;* #,##0_);_(&quot;R$ &quot;* \(#,##0\);_(&quot;R$ &quot;* &quot;-&quot;_);_(@_)"/>
    <numFmt numFmtId="173" formatCode="_(* #,##0_);_(* \(#,##0\);_(* &quot;-&quot;_);_(@_)"/>
    <numFmt numFmtId="174" formatCode="_(&quot;R$ &quot;* #,##0.00_);_(&quot;R$ &quot;* \(#,##0.00\);_(&quot;R$ &quot;* &quot;-&quot;??_);_(@_)"/>
    <numFmt numFmtId="175" formatCode="_(* #,##0.00_);_(* \(#,##0.00\);_(* &quot;-&quot;??_);_(@_)"/>
    <numFmt numFmtId="176" formatCode="#,##0.000"/>
    <numFmt numFmtId="177" formatCode="&quot;R$ &quot;#,##0.00"/>
    <numFmt numFmtId="178" formatCode="#,##0.0"/>
    <numFmt numFmtId="179" formatCode="_(&quot;R$&quot;* #,##0.00_);_(&quot;R$&quot;* \(#,##0.00\);_(&quot;R$&quot;* &quot;-&quot;??_);_(@_)"/>
    <numFmt numFmtId="180" formatCode="_([$R$ -416]* #,##0.000_);_([$R$ -416]* \(#,##0.000\);_([$R$ -416]* &quot;-&quot;??_);_(@_)"/>
    <numFmt numFmtId="181" formatCode="&quot;R$&quot;\ #,##0.00"/>
    <numFmt numFmtId="182" formatCode="0.0"/>
    <numFmt numFmtId="183" formatCode="_(* #,##0.0_);_(* \(#,##0.0\);_(* &quot;-&quot;??_);_(@_)"/>
    <numFmt numFmtId="184" formatCode="_(* #,##0_);_(* \(#,##0\);_(* &quot;-&quot;??_);_(@_)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0.00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/>
      <right/>
      <top/>
      <bottom style="thin">
        <color theme="0"/>
      </bottom>
    </border>
    <border>
      <left/>
      <right/>
      <top style="thin">
        <color theme="0"/>
      </top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73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5" fontId="1" fillId="0" borderId="0" applyFont="0" applyFill="0" applyBorder="0" applyAlignment="0" applyProtection="0"/>
  </cellStyleXfs>
  <cellXfs count="234">
    <xf numFmtId="0" fontId="0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4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hidden="1"/>
    </xf>
    <xf numFmtId="0" fontId="5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54" fillId="0" borderId="0" xfId="0" applyFont="1" applyFill="1" applyAlignment="1">
      <alignment horizontal="right" vertical="center"/>
    </xf>
    <xf numFmtId="181" fontId="3" fillId="33" borderId="0" xfId="0" applyNumberFormat="1" applyFont="1" applyFill="1" applyBorder="1" applyAlignment="1" applyProtection="1">
      <alignment horizontal="right" vertical="center"/>
      <protection/>
    </xf>
    <xf numFmtId="181" fontId="3" fillId="8" borderId="0" xfId="46" applyNumberFormat="1" applyFont="1" applyFill="1" applyBorder="1" applyAlignment="1" applyProtection="1">
      <alignment horizontal="right" vertical="center"/>
      <protection/>
    </xf>
    <xf numFmtId="181" fontId="4" fillId="0" borderId="11" xfId="46" applyNumberFormat="1" applyFont="1" applyFill="1" applyBorder="1" applyAlignment="1" applyProtection="1">
      <alignment horizontal="right" vertical="center"/>
      <protection locked="0"/>
    </xf>
    <xf numFmtId="10" fontId="4" fillId="0" borderId="11" xfId="52" applyNumberFormat="1" applyFont="1" applyFill="1" applyBorder="1" applyAlignment="1" applyProtection="1">
      <alignment horizontal="right" vertical="center"/>
      <protection locked="0"/>
    </xf>
    <xf numFmtId="182" fontId="4" fillId="0" borderId="11" xfId="0" applyNumberFormat="1" applyFont="1" applyFill="1" applyBorder="1" applyAlignment="1" applyProtection="1">
      <alignment horizontal="right" vertical="center"/>
      <protection locked="0"/>
    </xf>
    <xf numFmtId="181" fontId="3" fillId="2" borderId="0" xfId="0" applyNumberFormat="1" applyFont="1" applyFill="1" applyBorder="1" applyAlignment="1" applyProtection="1">
      <alignment horizontal="right" vertical="center"/>
      <protection/>
    </xf>
    <xf numFmtId="3" fontId="3" fillId="0" borderId="0" xfId="46" applyNumberFormat="1" applyFont="1" applyFill="1" applyBorder="1" applyAlignment="1" applyProtection="1">
      <alignment horizontal="right" vertical="center"/>
      <protection/>
    </xf>
    <xf numFmtId="2" fontId="4" fillId="0" borderId="11" xfId="52" applyNumberFormat="1" applyFont="1" applyFill="1" applyBorder="1" applyAlignment="1" applyProtection="1">
      <alignment horizontal="right" vertical="center"/>
      <protection locked="0"/>
    </xf>
    <xf numFmtId="181" fontId="3" fillId="34" borderId="0" xfId="46" applyNumberFormat="1" applyFont="1" applyFill="1" applyBorder="1" applyAlignment="1" applyProtection="1">
      <alignment horizontal="right" vertical="center"/>
      <protection/>
    </xf>
    <xf numFmtId="0" fontId="53" fillId="2" borderId="0" xfId="0" applyFont="1" applyFill="1" applyBorder="1" applyAlignment="1" applyProtection="1">
      <alignment vertical="center"/>
      <protection/>
    </xf>
    <xf numFmtId="0" fontId="53" fillId="2" borderId="0" xfId="0" applyFont="1" applyFill="1" applyBorder="1" applyAlignment="1" applyProtection="1">
      <alignment horizontal="center" vertical="center"/>
      <protection/>
    </xf>
    <xf numFmtId="10" fontId="4" fillId="2" borderId="0" xfId="52" applyNumberFormat="1" applyFont="1" applyFill="1" applyBorder="1" applyAlignment="1" applyProtection="1">
      <alignment horizontal="right" vertical="center"/>
      <protection/>
    </xf>
    <xf numFmtId="0" fontId="56" fillId="2" borderId="0" xfId="0" applyFont="1" applyFill="1" applyBorder="1" applyAlignment="1" applyProtection="1">
      <alignment horizontal="left" vertical="center"/>
      <protection/>
    </xf>
    <xf numFmtId="10" fontId="4" fillId="2" borderId="11" xfId="52" applyNumberFormat="1" applyFont="1" applyFill="1" applyBorder="1" applyAlignment="1" applyProtection="1">
      <alignment horizontal="right" vertical="center"/>
      <protection/>
    </xf>
    <xf numFmtId="10" fontId="3" fillId="2" borderId="0" xfId="52" applyNumberFormat="1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170" fontId="4" fillId="2" borderId="0" xfId="0" applyNumberFormat="1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181" fontId="4" fillId="2" borderId="0" xfId="46" applyNumberFormat="1" applyFont="1" applyFill="1" applyBorder="1" applyAlignment="1" applyProtection="1">
      <alignment horizontal="right" vertical="center"/>
      <protection/>
    </xf>
    <xf numFmtId="181" fontId="3" fillId="2" borderId="0" xfId="46" applyNumberFormat="1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right" vertical="center" wrapText="1"/>
      <protection/>
    </xf>
    <xf numFmtId="49" fontId="53" fillId="2" borderId="0" xfId="0" applyNumberFormat="1" applyFont="1" applyFill="1" applyBorder="1" applyAlignment="1" applyProtection="1">
      <alignment horizontal="left" vertical="center"/>
      <protection/>
    </xf>
    <xf numFmtId="0" fontId="54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right" vertical="center"/>
      <protection/>
    </xf>
    <xf numFmtId="1" fontId="54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1" fontId="53" fillId="2" borderId="0" xfId="0" applyNumberFormat="1" applyFont="1" applyFill="1" applyBorder="1" applyAlignment="1" applyProtection="1">
      <alignment horizontal="left" vertical="center"/>
      <protection/>
    </xf>
    <xf numFmtId="1" fontId="3" fillId="2" borderId="0" xfId="66" applyNumberFormat="1" applyFont="1" applyFill="1" applyBorder="1" applyAlignment="1" applyProtection="1">
      <alignment horizontal="center" vertical="center"/>
      <protection/>
    </xf>
    <xf numFmtId="1" fontId="4" fillId="2" borderId="0" xfId="52" applyNumberFormat="1" applyFont="1" applyFill="1" applyBorder="1" applyAlignment="1" applyProtection="1">
      <alignment horizontal="right" vertical="center"/>
      <protection/>
    </xf>
    <xf numFmtId="2" fontId="4" fillId="2" borderId="0" xfId="52" applyNumberFormat="1" applyFont="1" applyFill="1" applyBorder="1" applyAlignment="1" applyProtection="1">
      <alignment horizontal="right"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181" fontId="3" fillId="2" borderId="0" xfId="52" applyNumberFormat="1" applyFont="1" applyFill="1" applyBorder="1" applyAlignment="1" applyProtection="1">
      <alignment horizontal="center" vertical="center"/>
      <protection/>
    </xf>
    <xf numFmtId="4" fontId="3" fillId="2" borderId="0" xfId="66" applyNumberFormat="1" applyFont="1" applyFill="1" applyBorder="1" applyAlignment="1" applyProtection="1">
      <alignment horizontal="center" vertical="center"/>
      <protection/>
    </xf>
    <xf numFmtId="4" fontId="3" fillId="2" borderId="0" xfId="66" applyNumberFormat="1" applyFont="1" applyFill="1" applyBorder="1" applyAlignment="1" applyProtection="1">
      <alignment horizontal="right" vertical="center"/>
      <protection/>
    </xf>
    <xf numFmtId="4" fontId="4" fillId="2" borderId="0" xfId="66" applyNumberFormat="1" applyFont="1" applyFill="1" applyBorder="1" applyAlignment="1" applyProtection="1">
      <alignment horizontal="right" vertical="center"/>
      <protection/>
    </xf>
    <xf numFmtId="0" fontId="55" fillId="2" borderId="0" xfId="0" applyFont="1" applyFill="1" applyBorder="1" applyAlignment="1" applyProtection="1">
      <alignment horizontal="left" vertical="center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10" fontId="4" fillId="2" borderId="0" xfId="52" applyNumberFormat="1" applyFont="1" applyFill="1" applyBorder="1" applyAlignment="1" applyProtection="1">
      <alignment horizontal="center" vertical="center"/>
      <protection/>
    </xf>
    <xf numFmtId="181" fontId="4" fillId="2" borderId="0" xfId="0" applyNumberFormat="1" applyFont="1" applyFill="1" applyBorder="1" applyAlignment="1" applyProtection="1">
      <alignment horizontal="right" vertical="center" wrapText="1"/>
      <protection/>
    </xf>
    <xf numFmtId="181" fontId="3" fillId="2" borderId="0" xfId="66" applyNumberFormat="1" applyFont="1" applyFill="1" applyBorder="1" applyAlignment="1" applyProtection="1">
      <alignment horizontal="right" vertical="center"/>
      <protection/>
    </xf>
    <xf numFmtId="181" fontId="4" fillId="2" borderId="0" xfId="66" applyNumberFormat="1" applyFont="1" applyFill="1" applyBorder="1" applyAlignment="1" applyProtection="1">
      <alignment horizontal="right" vertical="center"/>
      <protection/>
    </xf>
    <xf numFmtId="181" fontId="4" fillId="2" borderId="0" xfId="52" applyNumberFormat="1" applyFont="1" applyFill="1" applyBorder="1" applyAlignment="1" applyProtection="1">
      <alignment horizontal="right" vertical="center"/>
      <protection/>
    </xf>
    <xf numFmtId="181" fontId="4" fillId="2" borderId="0" xfId="46" applyNumberFormat="1" applyFont="1" applyFill="1" applyBorder="1" applyAlignment="1" applyProtection="1">
      <alignment horizontal="right" vertical="center" wrapText="1"/>
      <protection/>
    </xf>
    <xf numFmtId="8" fontId="53" fillId="2" borderId="0" xfId="0" applyNumberFormat="1" applyFont="1" applyFill="1" applyBorder="1" applyAlignment="1" applyProtection="1">
      <alignment vertical="center"/>
      <protection/>
    </xf>
    <xf numFmtId="181" fontId="3" fillId="2" borderId="0" xfId="52" applyNumberFormat="1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53" fillId="0" borderId="11" xfId="0" applyFont="1" applyFill="1" applyBorder="1" applyAlignment="1" applyProtection="1">
      <alignment horizontal="right" vertical="center"/>
      <protection locked="0"/>
    </xf>
    <xf numFmtId="181" fontId="3" fillId="8" borderId="0" xfId="0" applyNumberFormat="1" applyFont="1" applyFill="1" applyBorder="1" applyAlignment="1" applyProtection="1">
      <alignment horizontal="right" vertical="center"/>
      <protection/>
    </xf>
    <xf numFmtId="170" fontId="3" fillId="2" borderId="0" xfId="52" applyNumberFormat="1" applyFont="1" applyFill="1" applyBorder="1" applyAlignment="1" applyProtection="1">
      <alignment horizontal="center" vertical="center"/>
      <protection/>
    </xf>
    <xf numFmtId="170" fontId="3" fillId="2" borderId="0" xfId="0" applyNumberFormat="1" applyFont="1" applyFill="1" applyBorder="1" applyAlignment="1" applyProtection="1">
      <alignment horizontal="center" vertical="center"/>
      <protection/>
    </xf>
    <xf numFmtId="181" fontId="4" fillId="2" borderId="0" xfId="0" applyNumberFormat="1" applyFont="1" applyFill="1" applyBorder="1" applyAlignment="1" applyProtection="1">
      <alignment horizontal="right" vertical="center"/>
      <protection/>
    </xf>
    <xf numFmtId="0" fontId="54" fillId="8" borderId="0" xfId="0" applyFont="1" applyFill="1" applyBorder="1" applyAlignment="1" applyProtection="1">
      <alignment vertical="center"/>
      <protection/>
    </xf>
    <xf numFmtId="0" fontId="54" fillId="8" borderId="0" xfId="0" applyFont="1" applyFill="1" applyBorder="1" applyAlignment="1" applyProtection="1">
      <alignment horizontal="center" vertical="center"/>
      <protection/>
    </xf>
    <xf numFmtId="0" fontId="53" fillId="2" borderId="0" xfId="0" applyFont="1" applyFill="1" applyBorder="1" applyAlignment="1" applyProtection="1">
      <alignment horizontal="right" vertical="center"/>
      <protection/>
    </xf>
    <xf numFmtId="0" fontId="53" fillId="2" borderId="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right" vertical="center"/>
      <protection locked="0"/>
    </xf>
    <xf numFmtId="10" fontId="57" fillId="8" borderId="13" xfId="52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81" fontId="3" fillId="0" borderId="12" xfId="46" applyNumberFormat="1" applyFont="1" applyFill="1" applyBorder="1" applyAlignment="1" applyProtection="1">
      <alignment horizontal="right" vertical="center"/>
      <protection hidden="1"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8" borderId="0" xfId="0" applyFont="1" applyFill="1" applyBorder="1" applyAlignment="1" applyProtection="1">
      <alignment horizontal="left" vertical="center"/>
      <protection/>
    </xf>
    <xf numFmtId="0" fontId="3" fillId="8" borderId="0" xfId="0" applyFont="1" applyFill="1" applyBorder="1" applyAlignment="1" applyProtection="1">
      <alignment vertical="center"/>
      <protection/>
    </xf>
    <xf numFmtId="0" fontId="4" fillId="8" borderId="0" xfId="0" applyFont="1" applyFill="1" applyBorder="1" applyAlignment="1" applyProtection="1">
      <alignment vertical="center"/>
      <protection/>
    </xf>
    <xf numFmtId="0" fontId="3" fillId="8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3" fontId="3" fillId="2" borderId="0" xfId="46" applyNumberFormat="1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3" fontId="3" fillId="34" borderId="0" xfId="46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170" fontId="3" fillId="0" borderId="12" xfId="46" applyNumberFormat="1" applyFont="1" applyFill="1" applyBorder="1" applyAlignment="1" applyProtection="1">
      <alignment horizontal="center" vertical="center"/>
      <protection/>
    </xf>
    <xf numFmtId="181" fontId="3" fillId="35" borderId="0" xfId="46" applyNumberFormat="1" applyFont="1" applyFill="1" applyBorder="1" applyAlignment="1" applyProtection="1">
      <alignment horizontal="right" vertical="center"/>
      <protection/>
    </xf>
    <xf numFmtId="0" fontId="4" fillId="35" borderId="0" xfId="0" applyFont="1" applyFill="1" applyBorder="1" applyAlignment="1" applyProtection="1">
      <alignment horizontal="left"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3" fontId="3" fillId="35" borderId="0" xfId="46" applyNumberFormat="1" applyFont="1" applyFill="1" applyBorder="1" applyAlignment="1" applyProtection="1">
      <alignment horizontal="right" vertical="center"/>
      <protection/>
    </xf>
    <xf numFmtId="0" fontId="53" fillId="2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53" fillId="0" borderId="12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3" fillId="0" borderId="12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170" fontId="3" fillId="0" borderId="12" xfId="48" applyNumberFormat="1" applyFont="1" applyFill="1" applyBorder="1" applyAlignment="1" applyProtection="1">
      <alignment horizontal="center" vertical="center"/>
      <protection hidden="1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184" fontId="6" fillId="0" borderId="0" xfId="66" applyNumberFormat="1" applyFont="1" applyFill="1" applyBorder="1" applyAlignment="1" applyProtection="1">
      <alignment vertical="center"/>
      <protection/>
    </xf>
    <xf numFmtId="0" fontId="59" fillId="0" borderId="0" xfId="0" applyFont="1" applyAlignment="1">
      <alignment horizontal="left" vertical="center"/>
    </xf>
    <xf numFmtId="170" fontId="6" fillId="0" borderId="0" xfId="48" applyNumberFormat="1" applyFont="1" applyFill="1" applyBorder="1" applyAlignment="1" applyProtection="1">
      <alignment horizontal="center" vertical="center"/>
      <protection/>
    </xf>
    <xf numFmtId="179" fontId="3" fillId="0" borderId="12" xfId="48" applyNumberFormat="1" applyFont="1" applyFill="1" applyBorder="1" applyAlignment="1" applyProtection="1">
      <alignment horizontal="center" vertical="center"/>
      <protection hidden="1"/>
    </xf>
    <xf numFmtId="0" fontId="58" fillId="0" borderId="0" xfId="0" applyFont="1" applyAlignment="1">
      <alignment vertical="center"/>
    </xf>
    <xf numFmtId="0" fontId="54" fillId="8" borderId="0" xfId="0" applyFont="1" applyFill="1" applyBorder="1" applyAlignment="1" applyProtection="1">
      <alignment horizontal="left" vertical="center"/>
      <protection/>
    </xf>
    <xf numFmtId="0" fontId="54" fillId="2" borderId="0" xfId="0" applyFont="1" applyFill="1" applyBorder="1" applyAlignment="1" applyProtection="1">
      <alignment horizontal="left" vertical="center"/>
      <protection/>
    </xf>
    <xf numFmtId="0" fontId="54" fillId="2" borderId="0" xfId="0" applyFont="1" applyFill="1" applyBorder="1" applyAlignment="1" applyProtection="1">
      <alignment horizontal="center" vertical="center"/>
      <protection/>
    </xf>
    <xf numFmtId="0" fontId="53" fillId="2" borderId="0" xfId="0" applyFont="1" applyFill="1" applyBorder="1" applyAlignment="1" applyProtection="1">
      <alignment horizontal="left" vertical="center"/>
      <protection/>
    </xf>
    <xf numFmtId="0" fontId="53" fillId="2" borderId="0" xfId="0" applyFont="1" applyFill="1" applyBorder="1" applyAlignment="1" applyProtection="1">
      <alignment horizontal="justify" vertical="center"/>
      <protection/>
    </xf>
    <xf numFmtId="0" fontId="0" fillId="0" borderId="0" xfId="0" applyFill="1" applyBorder="1" applyAlignment="1">
      <alignment/>
    </xf>
    <xf numFmtId="0" fontId="54" fillId="0" borderId="0" xfId="0" applyFont="1" applyFill="1" applyAlignment="1" applyProtection="1">
      <alignment horizontal="center"/>
      <protection/>
    </xf>
    <xf numFmtId="0" fontId="54" fillId="2" borderId="0" xfId="0" applyFont="1" applyFill="1" applyAlignment="1" applyProtection="1">
      <alignment horizontal="right" vertical="center"/>
      <protection/>
    </xf>
    <xf numFmtId="0" fontId="54" fillId="2" borderId="12" xfId="0" applyFont="1" applyFill="1" applyBorder="1" applyAlignment="1" applyProtection="1">
      <alignment horizontal="left" vertical="center"/>
      <protection/>
    </xf>
    <xf numFmtId="0" fontId="53" fillId="2" borderId="0" xfId="0" applyFont="1" applyFill="1" applyAlignment="1" applyProtection="1">
      <alignment horizontal="left" vertical="center"/>
      <protection/>
    </xf>
    <xf numFmtId="0" fontId="54" fillId="2" borderId="12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/>
      <protection/>
    </xf>
    <xf numFmtId="0" fontId="60" fillId="2" borderId="0" xfId="0" applyFont="1" applyFill="1" applyAlignment="1" applyProtection="1">
      <alignment/>
      <protection/>
    </xf>
    <xf numFmtId="1" fontId="54" fillId="2" borderId="10" xfId="0" applyNumberFormat="1" applyFont="1" applyFill="1" applyBorder="1" applyAlignment="1" applyProtection="1">
      <alignment horizontal="left" vertical="center"/>
      <protection/>
    </xf>
    <xf numFmtId="0" fontId="54" fillId="2" borderId="10" xfId="0" applyFont="1" applyFill="1" applyBorder="1" applyAlignment="1" applyProtection="1">
      <alignment horizontal="left" vertical="center"/>
      <protection/>
    </xf>
    <xf numFmtId="0" fontId="3" fillId="2" borderId="10" xfId="0" applyFont="1" applyFill="1" applyBorder="1" applyAlignment="1" applyProtection="1">
      <alignment horizontal="center" vertical="center" wrapText="1"/>
      <protection/>
    </xf>
    <xf numFmtId="1" fontId="53" fillId="2" borderId="10" xfId="0" applyNumberFormat="1" applyFont="1" applyFill="1" applyBorder="1" applyAlignment="1" applyProtection="1">
      <alignment horizontal="left" vertical="center"/>
      <protection/>
    </xf>
    <xf numFmtId="0" fontId="53" fillId="2" borderId="10" xfId="0" applyFont="1" applyFill="1" applyBorder="1" applyAlignment="1" applyProtection="1">
      <alignment vertical="center"/>
      <protection/>
    </xf>
    <xf numFmtId="1" fontId="4" fillId="2" borderId="10" xfId="66" applyNumberFormat="1" applyFont="1" applyFill="1" applyBorder="1" applyAlignment="1" applyProtection="1">
      <alignment horizontal="right" vertical="center"/>
      <protection/>
    </xf>
    <xf numFmtId="1" fontId="4" fillId="2" borderId="11" xfId="66" applyNumberFormat="1" applyFont="1" applyFill="1" applyBorder="1" applyAlignment="1" applyProtection="1">
      <alignment horizontal="right" vertical="center"/>
      <protection/>
    </xf>
    <xf numFmtId="1" fontId="4" fillId="2" borderId="0" xfId="66" applyNumberFormat="1" applyFont="1" applyFill="1" applyBorder="1" applyAlignment="1" applyProtection="1">
      <alignment horizontal="right" vertical="center"/>
      <protection/>
    </xf>
    <xf numFmtId="1" fontId="3" fillId="2" borderId="10" xfId="66" applyNumberFormat="1" applyFont="1" applyFill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horizontal="center" vertical="center"/>
      <protection/>
    </xf>
    <xf numFmtId="10" fontId="4" fillId="2" borderId="10" xfId="52" applyNumberFormat="1" applyFont="1" applyFill="1" applyBorder="1" applyAlignment="1" applyProtection="1">
      <alignment horizontal="right" vertical="center"/>
      <protection/>
    </xf>
    <xf numFmtId="0" fontId="53" fillId="2" borderId="10" xfId="0" applyFont="1" applyFill="1" applyBorder="1" applyAlignment="1" applyProtection="1">
      <alignment horizontal="justify" vertical="center"/>
      <protection/>
    </xf>
    <xf numFmtId="181" fontId="4" fillId="2" borderId="10" xfId="46" applyNumberFormat="1" applyFont="1" applyFill="1" applyBorder="1" applyAlignment="1" applyProtection="1">
      <alignment horizontal="right" vertical="center"/>
      <protection/>
    </xf>
    <xf numFmtId="170" fontId="4" fillId="2" borderId="10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 applyProtection="1">
      <alignment/>
      <protection/>
    </xf>
    <xf numFmtId="0" fontId="53" fillId="2" borderId="10" xfId="0" applyFont="1" applyFill="1" applyBorder="1" applyAlignment="1" applyProtection="1">
      <alignment horizontal="left" vertical="center"/>
      <protection/>
    </xf>
    <xf numFmtId="0" fontId="53" fillId="2" borderId="13" xfId="0" applyFont="1" applyFill="1" applyBorder="1" applyAlignment="1" applyProtection="1">
      <alignment horizontal="left" vertical="center"/>
      <protection/>
    </xf>
    <xf numFmtId="10" fontId="4" fillId="2" borderId="13" xfId="52" applyNumberFormat="1" applyFont="1" applyFill="1" applyBorder="1" applyAlignment="1" applyProtection="1">
      <alignment horizontal="right" vertical="center"/>
      <protection/>
    </xf>
    <xf numFmtId="0" fontId="54" fillId="2" borderId="0" xfId="0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 applyProtection="1">
      <alignment/>
      <protection/>
    </xf>
    <xf numFmtId="0" fontId="52" fillId="2" borderId="0" xfId="0" applyFont="1" applyFill="1" applyBorder="1" applyAlignment="1" applyProtection="1">
      <alignment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3" fillId="2" borderId="12" xfId="0" applyFont="1" applyFill="1" applyBorder="1" applyAlignment="1" applyProtection="1">
      <alignment horizontal="left" vertical="center"/>
      <protection/>
    </xf>
    <xf numFmtId="0" fontId="53" fillId="2" borderId="12" xfId="0" applyFont="1" applyFill="1" applyBorder="1" applyAlignment="1" applyProtection="1">
      <alignment vertical="center"/>
      <protection/>
    </xf>
    <xf numFmtId="49" fontId="61" fillId="2" borderId="10" xfId="0" applyNumberFormat="1" applyFont="1" applyFill="1" applyBorder="1" applyAlignment="1" applyProtection="1">
      <alignment horizontal="left" vertical="center"/>
      <protection/>
    </xf>
    <xf numFmtId="0" fontId="54" fillId="2" borderId="10" xfId="0" applyFont="1" applyFill="1" applyBorder="1" applyAlignment="1" applyProtection="1">
      <alignment vertical="center"/>
      <protection/>
    </xf>
    <xf numFmtId="181" fontId="3" fillId="2" borderId="10" xfId="46" applyNumberFormat="1" applyFont="1" applyFill="1" applyBorder="1" applyAlignment="1" applyProtection="1">
      <alignment horizontal="right" vertical="center"/>
      <protection/>
    </xf>
    <xf numFmtId="0" fontId="4" fillId="2" borderId="10" xfId="0" applyFont="1" applyFill="1" applyBorder="1" applyAlignment="1" applyProtection="1">
      <alignment horizontal="right" vertical="center" wrapText="1"/>
      <protection/>
    </xf>
    <xf numFmtId="181" fontId="3" fillId="2" borderId="10" xfId="0" applyNumberFormat="1" applyFont="1" applyFill="1" applyBorder="1" applyAlignment="1" applyProtection="1">
      <alignment horizontal="right" vertical="center"/>
      <protection/>
    </xf>
    <xf numFmtId="0" fontId="54" fillId="33" borderId="0" xfId="0" applyFont="1" applyFill="1" applyAlignment="1" applyProtection="1">
      <alignment horizontal="right" vertical="center"/>
      <protection/>
    </xf>
    <xf numFmtId="0" fontId="54" fillId="33" borderId="13" xfId="0" applyFont="1" applyFill="1" applyBorder="1" applyAlignment="1" applyProtection="1">
      <alignment horizontal="left" vertical="center"/>
      <protection/>
    </xf>
    <xf numFmtId="0" fontId="54" fillId="33" borderId="13" xfId="0" applyFont="1" applyFill="1" applyBorder="1" applyAlignment="1" applyProtection="1">
      <alignment vertical="center"/>
      <protection/>
    </xf>
    <xf numFmtId="181" fontId="3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/>
      <protection/>
    </xf>
    <xf numFmtId="1" fontId="4" fillId="2" borderId="0" xfId="0" applyNumberFormat="1" applyFont="1" applyFill="1" applyBorder="1" applyAlignment="1" applyProtection="1">
      <alignment horizontal="right" vertical="center"/>
      <protection/>
    </xf>
    <xf numFmtId="1" fontId="4" fillId="2" borderId="11" xfId="0" applyNumberFormat="1" applyFont="1" applyFill="1" applyBorder="1" applyAlignment="1" applyProtection="1">
      <alignment horizontal="center" vertical="center"/>
      <protection/>
    </xf>
    <xf numFmtId="1" fontId="4" fillId="2" borderId="0" xfId="0" applyNumberFormat="1" applyFont="1" applyFill="1" applyBorder="1" applyAlignment="1" applyProtection="1">
      <alignment horizontal="center" vertical="center"/>
      <protection/>
    </xf>
    <xf numFmtId="181" fontId="4" fillId="2" borderId="11" xfId="46" applyNumberFormat="1" applyFont="1" applyFill="1" applyBorder="1" applyAlignment="1" applyProtection="1">
      <alignment horizontal="right" vertical="center"/>
      <protection/>
    </xf>
    <xf numFmtId="2" fontId="4" fillId="2" borderId="10" xfId="0" applyNumberFormat="1" applyFont="1" applyFill="1" applyBorder="1" applyAlignment="1" applyProtection="1">
      <alignment horizontal="right" vertical="center"/>
      <protection/>
    </xf>
    <xf numFmtId="2" fontId="4" fillId="2" borderId="0" xfId="0" applyNumberFormat="1" applyFont="1" applyFill="1" applyBorder="1" applyAlignment="1" applyProtection="1">
      <alignment horizontal="right" vertical="center"/>
      <protection/>
    </xf>
    <xf numFmtId="0" fontId="55" fillId="2" borderId="10" xfId="0" applyFont="1" applyFill="1" applyBorder="1" applyAlignment="1" applyProtection="1">
      <alignment horizontal="left" vertical="center"/>
      <protection/>
    </xf>
    <xf numFmtId="0" fontId="53" fillId="2" borderId="13" xfId="0" applyFont="1" applyFill="1" applyBorder="1" applyAlignment="1" applyProtection="1">
      <alignment vertical="center"/>
      <protection/>
    </xf>
    <xf numFmtId="0" fontId="53" fillId="2" borderId="11" xfId="0" applyFont="1" applyFill="1" applyBorder="1" applyAlignment="1" applyProtection="1">
      <alignment horizontal="center" vertical="center"/>
      <protection/>
    </xf>
    <xf numFmtId="0" fontId="54" fillId="8" borderId="0" xfId="0" applyFont="1" applyFill="1" applyAlignment="1" applyProtection="1">
      <alignment horizontal="right" vertical="center"/>
      <protection/>
    </xf>
    <xf numFmtId="0" fontId="54" fillId="8" borderId="12" xfId="0" applyFont="1" applyFill="1" applyBorder="1" applyAlignment="1" applyProtection="1">
      <alignment horizontal="left" vertical="center"/>
      <protection/>
    </xf>
    <xf numFmtId="0" fontId="54" fillId="8" borderId="12" xfId="0" applyFont="1" applyFill="1" applyBorder="1" applyAlignment="1" applyProtection="1">
      <alignment vertical="center"/>
      <protection/>
    </xf>
    <xf numFmtId="181" fontId="3" fillId="8" borderId="12" xfId="0" applyNumberFormat="1" applyFont="1" applyFill="1" applyBorder="1" applyAlignment="1" applyProtection="1">
      <alignment horizontal="right" vertical="center"/>
      <protection/>
    </xf>
    <xf numFmtId="0" fontId="0" fillId="8" borderId="0" xfId="0" applyFill="1" applyAlignment="1" applyProtection="1">
      <alignment/>
      <protection/>
    </xf>
    <xf numFmtId="170" fontId="3" fillId="2" borderId="10" xfId="52" applyNumberFormat="1" applyFont="1" applyFill="1" applyBorder="1" applyAlignment="1" applyProtection="1">
      <alignment horizontal="center" vertical="center"/>
      <protection/>
    </xf>
    <xf numFmtId="170" fontId="3" fillId="2" borderId="10" xfId="0" applyNumberFormat="1" applyFont="1" applyFill="1" applyBorder="1" applyAlignment="1" applyProtection="1">
      <alignment horizontal="center" vertical="center"/>
      <protection/>
    </xf>
    <xf numFmtId="0" fontId="54" fillId="2" borderId="10" xfId="0" applyFont="1" applyFill="1" applyBorder="1" applyAlignment="1" applyProtection="1">
      <alignment horizontal="center" vertical="center"/>
      <protection/>
    </xf>
    <xf numFmtId="0" fontId="53" fillId="2" borderId="10" xfId="0" applyFont="1" applyFill="1" applyBorder="1" applyAlignment="1" applyProtection="1">
      <alignment horizontal="right" vertical="center"/>
      <protection/>
    </xf>
    <xf numFmtId="181" fontId="4" fillId="2" borderId="0" xfId="0" applyNumberFormat="1" applyFont="1" applyFill="1" applyAlignment="1" applyProtection="1">
      <alignment horizontal="right" vertical="center"/>
      <protection/>
    </xf>
    <xf numFmtId="181" fontId="4" fillId="2" borderId="10" xfId="0" applyNumberFormat="1" applyFont="1" applyFill="1" applyBorder="1" applyAlignment="1" applyProtection="1">
      <alignment horizontal="right" vertical="center"/>
      <protection/>
    </xf>
    <xf numFmtId="0" fontId="53" fillId="2" borderId="0" xfId="0" applyFont="1" applyFill="1" applyAlignment="1" applyProtection="1">
      <alignment horizontal="left"/>
      <protection/>
    </xf>
    <xf numFmtId="0" fontId="4" fillId="2" borderId="10" xfId="0" applyFont="1" applyFill="1" applyBorder="1" applyAlignment="1" applyProtection="1">
      <alignment horizontal="right" vertical="center"/>
      <protection/>
    </xf>
    <xf numFmtId="0" fontId="54" fillId="8" borderId="13" xfId="0" applyFont="1" applyFill="1" applyBorder="1" applyAlignment="1" applyProtection="1">
      <alignment horizontal="left" vertical="center"/>
      <protection/>
    </xf>
    <xf numFmtId="0" fontId="54" fillId="8" borderId="13" xfId="0" applyFont="1" applyFill="1" applyBorder="1" applyAlignment="1" applyProtection="1">
      <alignment vertical="center"/>
      <protection/>
    </xf>
    <xf numFmtId="0" fontId="54" fillId="8" borderId="13" xfId="0" applyFont="1" applyFill="1" applyBorder="1" applyAlignment="1" applyProtection="1">
      <alignment horizontal="center" vertical="center"/>
      <protection/>
    </xf>
    <xf numFmtId="181" fontId="3" fillId="8" borderId="13" xfId="46" applyNumberFormat="1" applyFont="1" applyFill="1" applyBorder="1" applyAlignment="1" applyProtection="1">
      <alignment horizontal="right" vertical="center"/>
      <protection/>
    </xf>
    <xf numFmtId="0" fontId="3" fillId="8" borderId="0" xfId="0" applyFont="1" applyFill="1" applyBorder="1" applyAlignment="1" applyProtection="1">
      <alignment horizontal="left" vertical="center"/>
      <protection/>
    </xf>
    <xf numFmtId="0" fontId="54" fillId="34" borderId="0" xfId="0" applyFont="1" applyFill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54" fillId="35" borderId="0" xfId="0" applyFont="1" applyFill="1" applyBorder="1" applyAlignment="1" applyProtection="1">
      <alignment horizontal="right" vertical="center"/>
      <protection/>
    </xf>
    <xf numFmtId="0" fontId="3" fillId="35" borderId="0" xfId="0" applyFont="1" applyFill="1" applyBorder="1" applyAlignment="1" applyProtection="1">
      <alignment horizontal="left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/>
      <protection/>
    </xf>
    <xf numFmtId="4" fontId="4" fillId="0" borderId="14" xfId="66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0" fontId="4" fillId="0" borderId="15" xfId="52" applyNumberFormat="1" applyFont="1" applyFill="1" applyBorder="1" applyAlignment="1" applyProtection="1">
      <alignment horizontal="right" vertical="center"/>
      <protection locked="0"/>
    </xf>
    <xf numFmtId="0" fontId="53" fillId="2" borderId="0" xfId="0" applyFont="1" applyFill="1" applyBorder="1" applyAlignment="1" applyProtection="1">
      <alignment horizontal="right" vertical="center"/>
      <protection locked="0"/>
    </xf>
    <xf numFmtId="189" fontId="4" fillId="2" borderId="11" xfId="52" applyNumberFormat="1" applyFont="1" applyFill="1" applyBorder="1" applyAlignment="1" applyProtection="1">
      <alignment horizontal="right" vertical="center"/>
      <protection/>
    </xf>
    <xf numFmtId="0" fontId="53" fillId="0" borderId="13" xfId="0" applyFont="1" applyBorder="1" applyAlignment="1">
      <alignment horizontal="left" vertical="center" wrapText="1"/>
    </xf>
    <xf numFmtId="0" fontId="53" fillId="0" borderId="13" xfId="0" applyFont="1" applyBorder="1" applyAlignment="1">
      <alignment vertical="center" wrapText="1"/>
    </xf>
    <xf numFmtId="0" fontId="53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2" xfId="0" applyFont="1" applyBorder="1" applyAlignment="1">
      <alignment vertical="center" wrapText="1"/>
    </xf>
    <xf numFmtId="0" fontId="53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54" fillId="2" borderId="0" xfId="0" applyFont="1" applyFill="1" applyBorder="1" applyAlignment="1" applyProtection="1">
      <alignment horizontal="justify" vertical="center"/>
      <protection/>
    </xf>
    <xf numFmtId="0" fontId="54" fillId="2" borderId="0" xfId="0" applyFont="1" applyFill="1" applyBorder="1" applyAlignment="1" applyProtection="1">
      <alignment horizontal="left" vertical="center" wrapText="1"/>
      <protection/>
    </xf>
    <xf numFmtId="0" fontId="53" fillId="2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center"/>
    </xf>
    <xf numFmtId="0" fontId="54" fillId="2" borderId="0" xfId="0" applyFont="1" applyFill="1" applyBorder="1" applyAlignment="1" applyProtection="1">
      <alignment horizontal="center" vertical="center"/>
      <protection/>
    </xf>
    <xf numFmtId="0" fontId="54" fillId="2" borderId="0" xfId="0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4" fillId="2" borderId="10" xfId="0" applyFont="1" applyFill="1" applyBorder="1" applyAlignment="1" applyProtection="1">
      <alignment horizontal="center" vertical="center"/>
      <protection/>
    </xf>
    <xf numFmtId="0" fontId="53" fillId="2" borderId="10" xfId="0" applyFont="1" applyFill="1" applyBorder="1" applyAlignment="1" applyProtection="1">
      <alignment horizontal="left" vertical="center"/>
      <protection/>
    </xf>
    <xf numFmtId="0" fontId="53" fillId="2" borderId="0" xfId="0" applyFont="1" applyFill="1" applyBorder="1" applyAlignment="1" applyProtection="1">
      <alignment horizontal="left" vertical="center"/>
      <protection/>
    </xf>
    <xf numFmtId="0" fontId="53" fillId="2" borderId="10" xfId="0" applyFont="1" applyFill="1" applyBorder="1" applyAlignment="1" applyProtection="1">
      <alignment horizontal="justify" vertical="center"/>
      <protection/>
    </xf>
    <xf numFmtId="0" fontId="62" fillId="35" borderId="0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 horizontal="center" vertical="center" wrapText="1"/>
      <protection/>
    </xf>
    <xf numFmtId="0" fontId="53" fillId="2" borderId="0" xfId="0" applyFont="1" applyFill="1" applyBorder="1" applyAlignment="1" applyProtection="1">
      <alignment horizontal="justify" vertical="center"/>
      <protection/>
    </xf>
    <xf numFmtId="0" fontId="3" fillId="0" borderId="0" xfId="0" applyFont="1" applyFill="1" applyAlignment="1" applyProtection="1">
      <alignment horizontal="left" vertical="center"/>
      <protection locked="0"/>
    </xf>
    <xf numFmtId="0" fontId="54" fillId="36" borderId="0" xfId="0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2" xfId="50"/>
    <cellStyle name="Nota" xfId="51"/>
    <cellStyle name="Percent" xfId="52"/>
    <cellStyle name="Porcentagem 2" xfId="53"/>
    <cellStyle name="Ruim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1"/>
  <sheetViews>
    <sheetView showGridLines="0" tabSelected="1" zoomScalePageLayoutView="0" workbookViewId="0" topLeftCell="A1">
      <selection activeCell="N131" sqref="N131"/>
    </sheetView>
  </sheetViews>
  <sheetFormatPr defaultColWidth="9.140625" defaultRowHeight="15"/>
  <cols>
    <col min="1" max="1" width="6.57421875" style="5" customWidth="1"/>
    <col min="2" max="2" width="5.421875" style="1" hidden="1" customWidth="1"/>
    <col min="3" max="3" width="1.421875" style="1" hidden="1" customWidth="1"/>
    <col min="4" max="4" width="2.57421875" style="1" hidden="1" customWidth="1"/>
    <col min="5" max="5" width="30.7109375" style="2" hidden="1" customWidth="1"/>
    <col min="6" max="6" width="11.140625" style="2" hidden="1" customWidth="1"/>
    <col min="7" max="7" width="17.00390625" style="2" hidden="1" customWidth="1"/>
    <col min="8" max="8" width="19.8515625" style="1" hidden="1" customWidth="1"/>
    <col min="9" max="9" width="22.57421875" style="13" hidden="1" customWidth="1"/>
    <col min="10" max="10" width="6.140625" style="0" hidden="1" customWidth="1"/>
    <col min="11" max="11" width="5.421875" style="0" customWidth="1"/>
    <col min="12" max="12" width="2.57421875" style="0" customWidth="1"/>
    <col min="13" max="13" width="44.8515625" style="0" customWidth="1"/>
    <col min="14" max="14" width="16.00390625" style="0" customWidth="1"/>
    <col min="15" max="15" width="15.421875" style="0" customWidth="1"/>
    <col min="16" max="16" width="19.8515625" style="0" customWidth="1"/>
    <col min="17" max="17" width="22.57421875" style="0" customWidth="1"/>
    <col min="18" max="18" width="3.8515625" style="0" customWidth="1"/>
  </cols>
  <sheetData>
    <row r="1" spans="1:18" s="15" customFormat="1" ht="15.75" customHeight="1">
      <c r="A1" s="231" t="s">
        <v>182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ht="10.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ht="25.5" customHeight="1">
      <c r="A3" s="228" t="s">
        <v>139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</row>
    <row r="4" spans="1:18" ht="18" customHeight="1">
      <c r="A4" s="232" t="s">
        <v>189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</row>
    <row r="5" spans="1:18" ht="25.5" customHeight="1">
      <c r="A5" s="229" t="s">
        <v>42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</row>
    <row r="6" spans="1:18" ht="17.25" customHeigh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124"/>
      <c r="R6" s="124"/>
    </row>
    <row r="7" spans="1:18" ht="18" customHeight="1">
      <c r="A7" s="125"/>
      <c r="B7" s="126" t="s">
        <v>43</v>
      </c>
      <c r="C7" s="127"/>
      <c r="D7" s="127"/>
      <c r="E7" s="128"/>
      <c r="F7" s="128"/>
      <c r="G7" s="128"/>
      <c r="H7" s="126"/>
      <c r="I7" s="129"/>
      <c r="J7" s="130"/>
      <c r="K7" s="39" t="s">
        <v>43</v>
      </c>
      <c r="L7" s="39"/>
      <c r="M7" s="39"/>
      <c r="N7" s="39"/>
      <c r="O7" s="39"/>
      <c r="P7" s="39"/>
      <c r="Q7" s="39"/>
      <c r="R7" s="34"/>
    </row>
    <row r="8" spans="1:18" ht="18" customHeight="1">
      <c r="A8" s="125"/>
      <c r="B8" s="131"/>
      <c r="C8" s="132" t="s">
        <v>44</v>
      </c>
      <c r="D8" s="127"/>
      <c r="E8" s="132"/>
      <c r="F8" s="132"/>
      <c r="G8" s="132"/>
      <c r="H8" s="181" t="s">
        <v>45</v>
      </c>
      <c r="I8" s="133" t="s">
        <v>41</v>
      </c>
      <c r="J8" s="130"/>
      <c r="K8" s="42" t="s">
        <v>164</v>
      </c>
      <c r="L8" s="39"/>
      <c r="M8" s="119"/>
      <c r="N8" s="119"/>
      <c r="O8" s="119"/>
      <c r="P8" s="120" t="s">
        <v>45</v>
      </c>
      <c r="Q8" s="43" t="s">
        <v>41</v>
      </c>
      <c r="R8" s="43"/>
    </row>
    <row r="9" spans="1:18" ht="15.75">
      <c r="A9" s="125">
        <v>1</v>
      </c>
      <c r="B9" s="134"/>
      <c r="C9" s="134"/>
      <c r="D9" s="146" t="s">
        <v>46</v>
      </c>
      <c r="E9" s="135"/>
      <c r="F9" s="146"/>
      <c r="G9" s="146"/>
      <c r="H9" s="146" t="s">
        <v>47</v>
      </c>
      <c r="I9" s="136">
        <v>1</v>
      </c>
      <c r="J9" s="130"/>
      <c r="K9" s="44"/>
      <c r="L9" s="26" t="s">
        <v>137</v>
      </c>
      <c r="M9" s="26"/>
      <c r="N9" s="121"/>
      <c r="O9" s="121"/>
      <c r="P9" s="27" t="s">
        <v>47</v>
      </c>
      <c r="Q9" s="137">
        <v>1</v>
      </c>
      <c r="R9" s="138"/>
    </row>
    <row r="10" spans="1:23" ht="15.75">
      <c r="A10" s="125"/>
      <c r="B10" s="134"/>
      <c r="C10" s="134"/>
      <c r="D10" s="132"/>
      <c r="E10" s="135"/>
      <c r="F10" s="135"/>
      <c r="G10" s="135"/>
      <c r="H10" s="146"/>
      <c r="I10" s="139"/>
      <c r="J10" s="130"/>
      <c r="K10" s="44"/>
      <c r="L10" s="39"/>
      <c r="M10" s="26"/>
      <c r="N10" s="26"/>
      <c r="O10" s="26"/>
      <c r="P10" s="27"/>
      <c r="Q10" s="45"/>
      <c r="R10" s="45"/>
      <c r="W10" s="201"/>
    </row>
    <row r="11" spans="1:18" ht="15.75">
      <c r="A11" s="125"/>
      <c r="B11" s="132"/>
      <c r="C11" s="132" t="s">
        <v>48</v>
      </c>
      <c r="D11" s="127"/>
      <c r="E11" s="135"/>
      <c r="F11" s="135"/>
      <c r="G11" s="135"/>
      <c r="H11" s="181" t="s">
        <v>45</v>
      </c>
      <c r="I11" s="140" t="s">
        <v>41</v>
      </c>
      <c r="J11" s="130"/>
      <c r="K11" s="119" t="s">
        <v>48</v>
      </c>
      <c r="L11" s="26"/>
      <c r="M11" s="26"/>
      <c r="N11" s="26"/>
      <c r="O11" s="26"/>
      <c r="P11" s="120" t="s">
        <v>45</v>
      </c>
      <c r="Q11" s="34" t="s">
        <v>41</v>
      </c>
      <c r="R11" s="34"/>
    </row>
    <row r="12" spans="1:18" ht="15.75" customHeight="1">
      <c r="A12" s="125">
        <v>2</v>
      </c>
      <c r="B12" s="146"/>
      <c r="C12" s="146"/>
      <c r="D12" s="227" t="s">
        <v>49</v>
      </c>
      <c r="E12" s="227"/>
      <c r="F12" s="227"/>
      <c r="G12" s="227"/>
      <c r="H12" s="146" t="s">
        <v>0</v>
      </c>
      <c r="I12" s="141">
        <v>0.2288</v>
      </c>
      <c r="J12" s="130"/>
      <c r="K12" s="121"/>
      <c r="L12" s="230" t="s">
        <v>140</v>
      </c>
      <c r="M12" s="230"/>
      <c r="N12" s="230"/>
      <c r="O12" s="230"/>
      <c r="P12" s="27" t="s">
        <v>0</v>
      </c>
      <c r="Q12" s="28">
        <v>1</v>
      </c>
      <c r="R12" s="28"/>
    </row>
    <row r="13" spans="1:18" ht="15.75" customHeight="1">
      <c r="A13" s="125">
        <v>3</v>
      </c>
      <c r="B13" s="146"/>
      <c r="C13" s="146"/>
      <c r="D13" s="142"/>
      <c r="E13" s="142"/>
      <c r="F13" s="142"/>
      <c r="G13" s="142"/>
      <c r="H13" s="146"/>
      <c r="I13" s="141"/>
      <c r="J13" s="130"/>
      <c r="K13" s="121"/>
      <c r="L13" s="226" t="s">
        <v>142</v>
      </c>
      <c r="M13" s="226"/>
      <c r="N13" s="122"/>
      <c r="O13" s="122"/>
      <c r="P13" s="27" t="s">
        <v>138</v>
      </c>
      <c r="Q13" s="46">
        <v>20</v>
      </c>
      <c r="R13" s="47"/>
    </row>
    <row r="14" spans="1:18" ht="15.75">
      <c r="A14" s="125">
        <v>4</v>
      </c>
      <c r="B14" s="146"/>
      <c r="C14" s="146"/>
      <c r="D14" s="146" t="s">
        <v>50</v>
      </c>
      <c r="E14" s="135"/>
      <c r="F14" s="146"/>
      <c r="G14" s="146"/>
      <c r="H14" s="146" t="s">
        <v>51</v>
      </c>
      <c r="I14" s="143">
        <v>1615.11</v>
      </c>
      <c r="J14" s="130"/>
      <c r="K14" s="121"/>
      <c r="L14" s="39" t="s">
        <v>187</v>
      </c>
      <c r="M14" s="26"/>
      <c r="N14" s="121"/>
      <c r="O14" s="121"/>
      <c r="P14" s="27" t="s">
        <v>51</v>
      </c>
      <c r="Q14" s="19"/>
      <c r="R14" s="35"/>
    </row>
    <row r="15" spans="1:18" ht="15.75">
      <c r="A15" s="125">
        <v>5</v>
      </c>
      <c r="B15" s="146"/>
      <c r="C15" s="146"/>
      <c r="D15" s="146" t="s">
        <v>52</v>
      </c>
      <c r="E15" s="135"/>
      <c r="F15" s="146"/>
      <c r="G15" s="146"/>
      <c r="H15" s="146" t="s">
        <v>53</v>
      </c>
      <c r="I15" s="143">
        <v>15.55</v>
      </c>
      <c r="J15" s="130"/>
      <c r="K15" s="121"/>
      <c r="L15" s="26" t="s">
        <v>52</v>
      </c>
      <c r="M15" s="26"/>
      <c r="N15" s="121"/>
      <c r="O15" s="121"/>
      <c r="P15" s="27" t="s">
        <v>53</v>
      </c>
      <c r="Q15" s="168"/>
      <c r="R15" s="35"/>
    </row>
    <row r="16" spans="1:18" ht="15.75">
      <c r="A16" s="125">
        <v>6</v>
      </c>
      <c r="B16" s="146"/>
      <c r="C16" s="146"/>
      <c r="D16" s="146" t="s">
        <v>54</v>
      </c>
      <c r="E16" s="135"/>
      <c r="F16" s="146"/>
      <c r="G16" s="146"/>
      <c r="H16" s="146" t="s">
        <v>0</v>
      </c>
      <c r="I16" s="141">
        <v>0.175</v>
      </c>
      <c r="J16" s="130"/>
      <c r="K16" s="121"/>
      <c r="L16" s="26" t="s">
        <v>54</v>
      </c>
      <c r="M16" s="26"/>
      <c r="N16" s="121"/>
      <c r="O16" s="121"/>
      <c r="P16" s="27" t="s">
        <v>0</v>
      </c>
      <c r="Q16" s="30"/>
      <c r="R16" s="28"/>
    </row>
    <row r="17" spans="1:18" ht="15.75">
      <c r="A17" s="125"/>
      <c r="B17" s="146"/>
      <c r="C17" s="146"/>
      <c r="D17" s="146"/>
      <c r="E17" s="135"/>
      <c r="F17" s="146"/>
      <c r="G17" s="146"/>
      <c r="H17" s="146"/>
      <c r="I17" s="141"/>
      <c r="J17" s="130"/>
      <c r="K17" s="121"/>
      <c r="L17" s="26"/>
      <c r="M17" s="26"/>
      <c r="N17" s="121"/>
      <c r="O17" s="121"/>
      <c r="P17" s="27"/>
      <c r="Q17" s="28"/>
      <c r="R17" s="28"/>
    </row>
    <row r="18" spans="1:18" ht="15.75">
      <c r="A18" s="125"/>
      <c r="B18" s="146"/>
      <c r="C18" s="146"/>
      <c r="D18" s="146" t="s">
        <v>56</v>
      </c>
      <c r="E18" s="135"/>
      <c r="F18" s="146"/>
      <c r="G18" s="146"/>
      <c r="H18" s="146"/>
      <c r="I18" s="144"/>
      <c r="J18" s="130"/>
      <c r="K18" s="121"/>
      <c r="L18" s="26" t="s">
        <v>56</v>
      </c>
      <c r="M18" s="26"/>
      <c r="N18" s="121"/>
      <c r="O18" s="121"/>
      <c r="P18" s="27"/>
      <c r="Q18" s="33"/>
      <c r="R18" s="33"/>
    </row>
    <row r="19" spans="1:18" ht="15.75">
      <c r="A19" s="125"/>
      <c r="B19" s="146"/>
      <c r="C19" s="146"/>
      <c r="D19" s="146"/>
      <c r="E19" s="146" t="s">
        <v>9</v>
      </c>
      <c r="F19" s="146"/>
      <c r="G19" s="146"/>
      <c r="H19" s="146"/>
      <c r="I19" s="141"/>
      <c r="J19" s="130"/>
      <c r="K19" s="121"/>
      <c r="L19" s="26"/>
      <c r="M19" s="29" t="s">
        <v>9</v>
      </c>
      <c r="N19" s="121"/>
      <c r="O19" s="121"/>
      <c r="P19" s="27"/>
      <c r="Q19" s="28"/>
      <c r="R19" s="28"/>
    </row>
    <row r="20" spans="1:18" ht="15.75">
      <c r="A20" s="125">
        <v>7</v>
      </c>
      <c r="B20" s="146"/>
      <c r="C20" s="146"/>
      <c r="D20" s="146"/>
      <c r="E20" s="146" t="s">
        <v>57</v>
      </c>
      <c r="F20" s="146"/>
      <c r="G20" s="146"/>
      <c r="H20" s="146" t="s">
        <v>0</v>
      </c>
      <c r="I20" s="141">
        <v>0.2</v>
      </c>
      <c r="J20" s="130"/>
      <c r="K20" s="121"/>
      <c r="L20" s="26"/>
      <c r="M20" s="121" t="s">
        <v>186</v>
      </c>
      <c r="N20" s="121"/>
      <c r="O20" s="121"/>
      <c r="P20" s="27" t="s">
        <v>0</v>
      </c>
      <c r="Q20" s="20"/>
      <c r="R20" s="28"/>
    </row>
    <row r="21" spans="1:18" ht="15.75">
      <c r="A21" s="125">
        <v>8</v>
      </c>
      <c r="B21" s="146"/>
      <c r="C21" s="146"/>
      <c r="D21" s="146"/>
      <c r="E21" s="146" t="s">
        <v>58</v>
      </c>
      <c r="F21" s="146"/>
      <c r="G21" s="146"/>
      <c r="H21" s="146" t="s">
        <v>0</v>
      </c>
      <c r="I21" s="141">
        <v>0.08</v>
      </c>
      <c r="J21" s="130"/>
      <c r="K21" s="121"/>
      <c r="L21" s="26"/>
      <c r="M21" s="121" t="s">
        <v>58</v>
      </c>
      <c r="N21" s="121"/>
      <c r="O21" s="121"/>
      <c r="P21" s="27" t="s">
        <v>0</v>
      </c>
      <c r="Q21" s="30"/>
      <c r="R21" s="28"/>
    </row>
    <row r="22" spans="1:18" ht="15.75">
      <c r="A22" s="125">
        <v>9</v>
      </c>
      <c r="B22" s="146"/>
      <c r="C22" s="146"/>
      <c r="D22" s="146"/>
      <c r="E22" s="146" t="s">
        <v>14</v>
      </c>
      <c r="F22" s="146"/>
      <c r="G22" s="146"/>
      <c r="H22" s="146" t="s">
        <v>0</v>
      </c>
      <c r="I22" s="141">
        <v>0.025</v>
      </c>
      <c r="J22" s="130"/>
      <c r="K22" s="121"/>
      <c r="L22" s="26"/>
      <c r="M22" s="121" t="s">
        <v>132</v>
      </c>
      <c r="N22" s="121"/>
      <c r="O22" s="121"/>
      <c r="P22" s="27" t="s">
        <v>0</v>
      </c>
      <c r="Q22" s="30"/>
      <c r="R22" s="28"/>
    </row>
    <row r="23" spans="1:18" ht="15.75">
      <c r="A23" s="125">
        <v>10</v>
      </c>
      <c r="B23" s="146"/>
      <c r="C23" s="146"/>
      <c r="D23" s="146"/>
      <c r="E23" s="146" t="s">
        <v>10</v>
      </c>
      <c r="F23" s="146"/>
      <c r="G23" s="146"/>
      <c r="H23" s="146" t="s">
        <v>0</v>
      </c>
      <c r="I23" s="141">
        <v>0.015</v>
      </c>
      <c r="J23" s="130"/>
      <c r="K23" s="121"/>
      <c r="L23" s="26"/>
      <c r="M23" s="121" t="s">
        <v>133</v>
      </c>
      <c r="N23" s="121"/>
      <c r="O23" s="121"/>
      <c r="P23" s="27" t="s">
        <v>0</v>
      </c>
      <c r="Q23" s="30"/>
      <c r="R23" s="28"/>
    </row>
    <row r="24" spans="1:18" ht="15.75">
      <c r="A24" s="125">
        <v>11</v>
      </c>
      <c r="B24" s="146"/>
      <c r="C24" s="146"/>
      <c r="D24" s="146"/>
      <c r="E24" s="146" t="s">
        <v>11</v>
      </c>
      <c r="F24" s="146"/>
      <c r="G24" s="146"/>
      <c r="H24" s="146" t="s">
        <v>0</v>
      </c>
      <c r="I24" s="141">
        <v>0.01</v>
      </c>
      <c r="J24" s="130"/>
      <c r="K24" s="121"/>
      <c r="L24" s="26"/>
      <c r="M24" s="121" t="s">
        <v>134</v>
      </c>
      <c r="N24" s="121"/>
      <c r="O24" s="121"/>
      <c r="P24" s="27" t="s">
        <v>0</v>
      </c>
      <c r="Q24" s="30"/>
      <c r="R24" s="28"/>
    </row>
    <row r="25" spans="1:18" ht="21.75" customHeight="1">
      <c r="A25" s="125">
        <v>12</v>
      </c>
      <c r="B25" s="146"/>
      <c r="C25" s="146"/>
      <c r="D25" s="146"/>
      <c r="E25" s="146" t="s">
        <v>12</v>
      </c>
      <c r="F25" s="146"/>
      <c r="G25" s="146"/>
      <c r="H25" s="146" t="s">
        <v>0</v>
      </c>
      <c r="I25" s="141">
        <v>0.002</v>
      </c>
      <c r="J25" s="130"/>
      <c r="K25" s="121"/>
      <c r="L25" s="26"/>
      <c r="M25" s="121" t="s">
        <v>135</v>
      </c>
      <c r="N25" s="121"/>
      <c r="O25" s="121"/>
      <c r="P25" s="27" t="s">
        <v>0</v>
      </c>
      <c r="Q25" s="30"/>
      <c r="R25" s="28"/>
    </row>
    <row r="26" spans="1:18" ht="15.75">
      <c r="A26" s="125">
        <v>13</v>
      </c>
      <c r="B26" s="146"/>
      <c r="C26" s="146"/>
      <c r="D26" s="146"/>
      <c r="E26" s="146" t="s">
        <v>15</v>
      </c>
      <c r="F26" s="146"/>
      <c r="G26" s="146"/>
      <c r="H26" s="146" t="s">
        <v>0</v>
      </c>
      <c r="I26" s="141">
        <v>0.06</v>
      </c>
      <c r="J26" s="130"/>
      <c r="K26" s="121"/>
      <c r="L26" s="26"/>
      <c r="M26" s="219" t="s">
        <v>15</v>
      </c>
      <c r="N26" s="219"/>
      <c r="O26" s="219"/>
      <c r="P26" s="27" t="s">
        <v>0</v>
      </c>
      <c r="Q26" s="30"/>
      <c r="R26" s="28"/>
    </row>
    <row r="27" spans="1:18" ht="15.75">
      <c r="A27" s="125">
        <v>14</v>
      </c>
      <c r="B27" s="146"/>
      <c r="C27" s="146"/>
      <c r="D27" s="146"/>
      <c r="E27" s="146" t="s">
        <v>13</v>
      </c>
      <c r="F27" s="146"/>
      <c r="G27" s="146"/>
      <c r="H27" s="146" t="s">
        <v>0</v>
      </c>
      <c r="I27" s="141">
        <v>0.006</v>
      </c>
      <c r="J27" s="130"/>
      <c r="K27" s="121"/>
      <c r="L27" s="26"/>
      <c r="M27" s="121" t="s">
        <v>136</v>
      </c>
      <c r="N27" s="121"/>
      <c r="O27" s="121"/>
      <c r="P27" s="27" t="s">
        <v>0</v>
      </c>
      <c r="Q27" s="30"/>
      <c r="R27" s="28"/>
    </row>
    <row r="28" spans="1:18" ht="15.75">
      <c r="A28" s="125">
        <v>15</v>
      </c>
      <c r="B28" s="146"/>
      <c r="C28" s="146"/>
      <c r="D28" s="146"/>
      <c r="E28" s="146" t="s">
        <v>16</v>
      </c>
      <c r="F28" s="146"/>
      <c r="G28" s="146"/>
      <c r="H28" s="146" t="s">
        <v>0</v>
      </c>
      <c r="I28" s="141">
        <v>0.398</v>
      </c>
      <c r="J28" s="130"/>
      <c r="K28" s="121"/>
      <c r="L28" s="26"/>
      <c r="M28" s="119" t="s">
        <v>16</v>
      </c>
      <c r="N28" s="121"/>
      <c r="O28" s="121"/>
      <c r="P28" s="27" t="s">
        <v>0</v>
      </c>
      <c r="Q28" s="31">
        <f>ROUND(SUM(Q20:Q27),4)</f>
        <v>0</v>
      </c>
      <c r="R28" s="28"/>
    </row>
    <row r="29" spans="1:18" ht="15.75">
      <c r="A29" s="125"/>
      <c r="B29" s="146"/>
      <c r="C29" s="146"/>
      <c r="D29" s="146"/>
      <c r="E29" s="146" t="s">
        <v>17</v>
      </c>
      <c r="F29" s="146"/>
      <c r="G29" s="146"/>
      <c r="H29" s="146"/>
      <c r="I29" s="141"/>
      <c r="J29" s="130"/>
      <c r="K29" s="121"/>
      <c r="L29" s="26"/>
      <c r="M29" s="29" t="s">
        <v>17</v>
      </c>
      <c r="N29" s="121"/>
      <c r="O29" s="121"/>
      <c r="P29" s="27"/>
      <c r="Q29" s="28"/>
      <c r="R29" s="28"/>
    </row>
    <row r="30" spans="1:18" ht="15.75">
      <c r="A30" s="125">
        <v>16</v>
      </c>
      <c r="B30" s="146"/>
      <c r="C30" s="146"/>
      <c r="D30" s="146"/>
      <c r="E30" s="146" t="s">
        <v>18</v>
      </c>
      <c r="F30" s="146"/>
      <c r="G30" s="146"/>
      <c r="H30" s="146" t="s">
        <v>0</v>
      </c>
      <c r="I30" s="141">
        <v>0.0833</v>
      </c>
      <c r="J30" s="130"/>
      <c r="K30" s="121"/>
      <c r="L30" s="26"/>
      <c r="M30" s="121" t="s">
        <v>18</v>
      </c>
      <c r="N30" s="121"/>
      <c r="O30" s="121"/>
      <c r="P30" s="27" t="s">
        <v>0</v>
      </c>
      <c r="Q30" s="30">
        <v>0</v>
      </c>
      <c r="R30" s="28"/>
    </row>
    <row r="31" spans="1:18" ht="15.75">
      <c r="A31" s="125">
        <v>17</v>
      </c>
      <c r="B31" s="146"/>
      <c r="C31" s="146"/>
      <c r="D31" s="146"/>
      <c r="E31" s="146" t="s">
        <v>19</v>
      </c>
      <c r="F31" s="146"/>
      <c r="G31" s="146"/>
      <c r="H31" s="146" t="s">
        <v>0</v>
      </c>
      <c r="I31" s="141">
        <v>0.0833</v>
      </c>
      <c r="J31" s="130"/>
      <c r="K31" s="121"/>
      <c r="L31" s="26"/>
      <c r="M31" s="121" t="s">
        <v>19</v>
      </c>
      <c r="N31" s="121"/>
      <c r="O31" s="121"/>
      <c r="P31" s="27" t="s">
        <v>0</v>
      </c>
      <c r="Q31" s="30">
        <v>0</v>
      </c>
      <c r="R31" s="28"/>
    </row>
    <row r="32" spans="1:18" ht="15.75">
      <c r="A32" s="125">
        <v>18</v>
      </c>
      <c r="B32" s="146"/>
      <c r="C32" s="146"/>
      <c r="D32" s="146"/>
      <c r="E32" s="146" t="s">
        <v>20</v>
      </c>
      <c r="F32" s="146"/>
      <c r="G32" s="146"/>
      <c r="H32" s="146" t="s">
        <v>0</v>
      </c>
      <c r="I32" s="141">
        <v>0.0192</v>
      </c>
      <c r="J32" s="130"/>
      <c r="K32" s="121"/>
      <c r="L32" s="26"/>
      <c r="M32" s="121" t="s">
        <v>20</v>
      </c>
      <c r="N32" s="121"/>
      <c r="O32" s="121"/>
      <c r="P32" s="27" t="s">
        <v>0</v>
      </c>
      <c r="Q32" s="30">
        <v>0</v>
      </c>
      <c r="R32" s="28"/>
    </row>
    <row r="33" spans="1:18" ht="15.75">
      <c r="A33" s="125">
        <v>19</v>
      </c>
      <c r="B33" s="146"/>
      <c r="C33" s="146"/>
      <c r="D33" s="146"/>
      <c r="E33" s="146" t="s">
        <v>21</v>
      </c>
      <c r="F33" s="146"/>
      <c r="G33" s="146"/>
      <c r="H33" s="146" t="s">
        <v>0</v>
      </c>
      <c r="I33" s="141">
        <v>0.0137</v>
      </c>
      <c r="J33" s="130"/>
      <c r="K33" s="121"/>
      <c r="L33" s="26"/>
      <c r="M33" s="121" t="s">
        <v>21</v>
      </c>
      <c r="N33" s="121"/>
      <c r="O33" s="121"/>
      <c r="P33" s="27" t="s">
        <v>0</v>
      </c>
      <c r="Q33" s="30">
        <v>0</v>
      </c>
      <c r="R33" s="28"/>
    </row>
    <row r="34" spans="1:18" ht="15.75">
      <c r="A34" s="125">
        <v>20</v>
      </c>
      <c r="B34" s="146"/>
      <c r="C34" s="146"/>
      <c r="D34" s="146"/>
      <c r="E34" s="146" t="s">
        <v>22</v>
      </c>
      <c r="F34" s="146"/>
      <c r="G34" s="146"/>
      <c r="H34" s="146" t="s">
        <v>0</v>
      </c>
      <c r="I34" s="141">
        <v>0.0033</v>
      </c>
      <c r="J34" s="130"/>
      <c r="K34" s="121"/>
      <c r="L34" s="26"/>
      <c r="M34" s="121" t="s">
        <v>22</v>
      </c>
      <c r="N34" s="121"/>
      <c r="O34" s="121"/>
      <c r="P34" s="27" t="s">
        <v>0</v>
      </c>
      <c r="Q34" s="30">
        <v>0</v>
      </c>
      <c r="R34" s="28"/>
    </row>
    <row r="35" spans="1:18" ht="15.75">
      <c r="A35" s="125">
        <v>21</v>
      </c>
      <c r="B35" s="146"/>
      <c r="C35" s="146"/>
      <c r="D35" s="146"/>
      <c r="E35" s="146" t="s">
        <v>23</v>
      </c>
      <c r="F35" s="146"/>
      <c r="G35" s="146"/>
      <c r="H35" s="146" t="s">
        <v>0</v>
      </c>
      <c r="I35" s="141">
        <v>0.0027</v>
      </c>
      <c r="J35" s="130"/>
      <c r="K35" s="121"/>
      <c r="L35" s="26"/>
      <c r="M35" s="121" t="s">
        <v>23</v>
      </c>
      <c r="N35" s="121"/>
      <c r="O35" s="121"/>
      <c r="P35" s="27" t="s">
        <v>0</v>
      </c>
      <c r="Q35" s="30">
        <v>0</v>
      </c>
      <c r="R35" s="28"/>
    </row>
    <row r="36" spans="1:18" ht="15.75">
      <c r="A36" s="125">
        <v>22</v>
      </c>
      <c r="B36" s="146"/>
      <c r="C36" s="146"/>
      <c r="D36" s="146"/>
      <c r="E36" s="146" t="s">
        <v>24</v>
      </c>
      <c r="F36" s="146"/>
      <c r="G36" s="146"/>
      <c r="H36" s="146" t="s">
        <v>0</v>
      </c>
      <c r="I36" s="141">
        <v>0.0002</v>
      </c>
      <c r="J36" s="130"/>
      <c r="K36" s="121"/>
      <c r="L36" s="26"/>
      <c r="M36" s="121" t="s">
        <v>141</v>
      </c>
      <c r="N36" s="121"/>
      <c r="O36" s="121"/>
      <c r="P36" s="27" t="s">
        <v>0</v>
      </c>
      <c r="Q36" s="30">
        <v>0</v>
      </c>
      <c r="R36" s="28"/>
    </row>
    <row r="37" spans="1:18" ht="15.75">
      <c r="A37" s="125">
        <v>23</v>
      </c>
      <c r="B37" s="146"/>
      <c r="C37" s="146"/>
      <c r="D37" s="146"/>
      <c r="E37" s="146" t="s">
        <v>25</v>
      </c>
      <c r="F37" s="146"/>
      <c r="G37" s="146"/>
      <c r="H37" s="146" t="s">
        <v>0</v>
      </c>
      <c r="I37" s="141">
        <v>0.2063</v>
      </c>
      <c r="J37" s="130"/>
      <c r="K37" s="121"/>
      <c r="L37" s="26"/>
      <c r="M37" s="119" t="s">
        <v>25</v>
      </c>
      <c r="N37" s="121"/>
      <c r="O37" s="121"/>
      <c r="P37" s="27" t="s">
        <v>0</v>
      </c>
      <c r="Q37" s="31">
        <v>0</v>
      </c>
      <c r="R37" s="28"/>
    </row>
    <row r="38" spans="1:18" ht="15.75">
      <c r="A38" s="125"/>
      <c r="B38" s="146"/>
      <c r="C38" s="146"/>
      <c r="D38" s="146"/>
      <c r="E38" s="146" t="s">
        <v>26</v>
      </c>
      <c r="F38" s="146"/>
      <c r="G38" s="146"/>
      <c r="H38" s="146"/>
      <c r="I38" s="141"/>
      <c r="J38" s="145"/>
      <c r="K38" s="121"/>
      <c r="L38" s="26"/>
      <c r="M38" s="29" t="s">
        <v>26</v>
      </c>
      <c r="N38" s="121"/>
      <c r="O38" s="121"/>
      <c r="P38" s="27"/>
      <c r="Q38" s="28"/>
      <c r="R38" s="28"/>
    </row>
    <row r="39" spans="1:18" ht="15.75">
      <c r="A39" s="125">
        <v>24</v>
      </c>
      <c r="B39" s="146"/>
      <c r="C39" s="146"/>
      <c r="D39" s="146"/>
      <c r="E39" s="146" t="s">
        <v>27</v>
      </c>
      <c r="F39" s="146"/>
      <c r="G39" s="146"/>
      <c r="H39" s="146" t="s">
        <v>0</v>
      </c>
      <c r="I39" s="141">
        <v>0.0042</v>
      </c>
      <c r="J39" s="145"/>
      <c r="K39" s="121"/>
      <c r="L39" s="26"/>
      <c r="M39" s="121" t="s">
        <v>27</v>
      </c>
      <c r="N39" s="121"/>
      <c r="O39" s="121"/>
      <c r="P39" s="27" t="s">
        <v>0</v>
      </c>
      <c r="Q39" s="30">
        <v>0</v>
      </c>
      <c r="R39" s="28"/>
    </row>
    <row r="40" spans="1:18" ht="15.75">
      <c r="A40" s="125">
        <v>25</v>
      </c>
      <c r="B40" s="146"/>
      <c r="C40" s="146"/>
      <c r="D40" s="146"/>
      <c r="E40" s="225" t="s">
        <v>28</v>
      </c>
      <c r="F40" s="225"/>
      <c r="G40" s="225"/>
      <c r="H40" s="146" t="s">
        <v>0</v>
      </c>
      <c r="I40" s="141">
        <v>0.0017</v>
      </c>
      <c r="J40" s="145"/>
      <c r="K40" s="121"/>
      <c r="L40" s="26"/>
      <c r="M40" s="226" t="s">
        <v>28</v>
      </c>
      <c r="N40" s="226"/>
      <c r="O40" s="226"/>
      <c r="P40" s="27" t="s">
        <v>0</v>
      </c>
      <c r="Q40" s="30">
        <v>0</v>
      </c>
      <c r="R40" s="28"/>
    </row>
    <row r="41" spans="1:18" ht="23.25" customHeight="1">
      <c r="A41" s="125">
        <v>26</v>
      </c>
      <c r="B41" s="146"/>
      <c r="C41" s="146"/>
      <c r="D41" s="146"/>
      <c r="E41" s="225" t="s">
        <v>29</v>
      </c>
      <c r="F41" s="225"/>
      <c r="G41" s="225"/>
      <c r="H41" s="146" t="s">
        <v>0</v>
      </c>
      <c r="I41" s="141">
        <v>0.032</v>
      </c>
      <c r="J41" s="145"/>
      <c r="K41" s="121"/>
      <c r="L41" s="26"/>
      <c r="M41" s="226" t="s">
        <v>29</v>
      </c>
      <c r="N41" s="226"/>
      <c r="O41" s="226"/>
      <c r="P41" s="27" t="s">
        <v>0</v>
      </c>
      <c r="Q41" s="30">
        <v>0</v>
      </c>
      <c r="R41" s="28"/>
    </row>
    <row r="42" spans="1:18" ht="15.75">
      <c r="A42" s="125">
        <v>27</v>
      </c>
      <c r="B42" s="146"/>
      <c r="C42" s="146"/>
      <c r="D42" s="146"/>
      <c r="E42" s="227" t="s">
        <v>30</v>
      </c>
      <c r="F42" s="227"/>
      <c r="G42" s="227"/>
      <c r="H42" s="146" t="s">
        <v>0</v>
      </c>
      <c r="I42" s="141">
        <v>0.008</v>
      </c>
      <c r="J42" s="145"/>
      <c r="K42" s="121"/>
      <c r="L42" s="26"/>
      <c r="M42" s="230" t="s">
        <v>30</v>
      </c>
      <c r="N42" s="230"/>
      <c r="O42" s="230"/>
      <c r="P42" s="27" t="s">
        <v>0</v>
      </c>
      <c r="Q42" s="30">
        <v>0</v>
      </c>
      <c r="R42" s="28"/>
    </row>
    <row r="43" spans="1:18" ht="15.75">
      <c r="A43" s="125">
        <v>28</v>
      </c>
      <c r="B43" s="146"/>
      <c r="C43" s="146"/>
      <c r="D43" s="146"/>
      <c r="E43" s="146" t="s">
        <v>31</v>
      </c>
      <c r="F43" s="146"/>
      <c r="G43" s="146"/>
      <c r="H43" s="146" t="s">
        <v>0</v>
      </c>
      <c r="I43" s="141">
        <v>0.0278</v>
      </c>
      <c r="J43" s="145"/>
      <c r="K43" s="121"/>
      <c r="L43" s="26"/>
      <c r="M43" s="121" t="s">
        <v>31</v>
      </c>
      <c r="N43" s="121"/>
      <c r="O43" s="121"/>
      <c r="P43" s="27" t="s">
        <v>0</v>
      </c>
      <c r="Q43" s="30">
        <v>0</v>
      </c>
      <c r="R43" s="28"/>
    </row>
    <row r="44" spans="1:18" ht="15.75">
      <c r="A44" s="125">
        <v>29</v>
      </c>
      <c r="B44" s="146"/>
      <c r="C44" s="146"/>
      <c r="D44" s="146"/>
      <c r="E44" s="146" t="s">
        <v>32</v>
      </c>
      <c r="F44" s="146"/>
      <c r="G44" s="146"/>
      <c r="H44" s="146" t="s">
        <v>0</v>
      </c>
      <c r="I44" s="141">
        <v>0.0739</v>
      </c>
      <c r="J44" s="145"/>
      <c r="K44" s="121"/>
      <c r="L44" s="26"/>
      <c r="M44" s="119" t="s">
        <v>32</v>
      </c>
      <c r="N44" s="121"/>
      <c r="O44" s="121"/>
      <c r="P44" s="27" t="s">
        <v>0</v>
      </c>
      <c r="Q44" s="31">
        <f>ROUND(SUM(Q39:Q43),4)</f>
        <v>0</v>
      </c>
      <c r="R44" s="28"/>
    </row>
    <row r="45" spans="1:18" ht="15.75">
      <c r="A45" s="125"/>
      <c r="B45" s="146"/>
      <c r="C45" s="146"/>
      <c r="D45" s="146"/>
      <c r="E45" s="146" t="s">
        <v>33</v>
      </c>
      <c r="F45" s="146"/>
      <c r="G45" s="146"/>
      <c r="H45" s="146"/>
      <c r="I45" s="141"/>
      <c r="J45" s="145"/>
      <c r="K45" s="121"/>
      <c r="L45" s="26"/>
      <c r="M45" s="29" t="s">
        <v>33</v>
      </c>
      <c r="N45" s="121"/>
      <c r="O45" s="121"/>
      <c r="P45" s="27"/>
      <c r="Q45" s="28"/>
      <c r="R45" s="28"/>
    </row>
    <row r="46" spans="1:18" ht="15.75">
      <c r="A46" s="125">
        <v>30</v>
      </c>
      <c r="B46" s="146"/>
      <c r="C46" s="146"/>
      <c r="D46" s="146"/>
      <c r="E46" s="146" t="s">
        <v>34</v>
      </c>
      <c r="F46" s="146"/>
      <c r="G46" s="146"/>
      <c r="H46" s="146" t="s">
        <v>0</v>
      </c>
      <c r="I46" s="141">
        <v>0.0821</v>
      </c>
      <c r="J46" s="145"/>
      <c r="K46" s="121"/>
      <c r="L46" s="26"/>
      <c r="M46" s="121" t="s">
        <v>34</v>
      </c>
      <c r="N46" s="121"/>
      <c r="O46" s="121"/>
      <c r="P46" s="27" t="s">
        <v>0</v>
      </c>
      <c r="Q46" s="30">
        <f>ROUND(Q28*Q37,4)</f>
        <v>0</v>
      </c>
      <c r="R46" s="28"/>
    </row>
    <row r="47" spans="1:18" ht="15.75">
      <c r="A47" s="125">
        <v>31</v>
      </c>
      <c r="B47" s="147"/>
      <c r="C47" s="147"/>
      <c r="D47" s="147"/>
      <c r="E47" s="147" t="s">
        <v>35</v>
      </c>
      <c r="F47" s="147"/>
      <c r="G47" s="147"/>
      <c r="H47" s="147" t="s">
        <v>0</v>
      </c>
      <c r="I47" s="148">
        <v>0.0821</v>
      </c>
      <c r="J47" s="145"/>
      <c r="K47" s="121"/>
      <c r="L47" s="26"/>
      <c r="M47" s="119" t="s">
        <v>35</v>
      </c>
      <c r="N47" s="121"/>
      <c r="O47" s="121"/>
      <c r="P47" s="27" t="s">
        <v>0</v>
      </c>
      <c r="Q47" s="31">
        <f>ROUND(SUM(Q46),4)</f>
        <v>0</v>
      </c>
      <c r="R47" s="31"/>
    </row>
    <row r="48" spans="1:18" ht="15.75">
      <c r="A48" s="149"/>
      <c r="B48" s="121"/>
      <c r="C48" s="121"/>
      <c r="D48" s="121"/>
      <c r="E48" s="121" t="s">
        <v>36</v>
      </c>
      <c r="F48" s="121"/>
      <c r="G48" s="121"/>
      <c r="H48" s="121"/>
      <c r="I48" s="28"/>
      <c r="J48" s="150"/>
      <c r="K48" s="121"/>
      <c r="L48" s="26"/>
      <c r="M48" s="29" t="s">
        <v>36</v>
      </c>
      <c r="N48" s="121"/>
      <c r="O48" s="121"/>
      <c r="P48" s="27"/>
      <c r="Q48" s="28"/>
      <c r="R48" s="28"/>
    </row>
    <row r="49" spans="1:18" ht="15.75">
      <c r="A49" s="149">
        <v>32</v>
      </c>
      <c r="B49" s="121"/>
      <c r="C49" s="121"/>
      <c r="D49" s="121"/>
      <c r="E49" s="121" t="s">
        <v>37</v>
      </c>
      <c r="F49" s="121"/>
      <c r="G49" s="121"/>
      <c r="H49" s="121" t="s">
        <v>0</v>
      </c>
      <c r="I49" s="28">
        <v>0.0003</v>
      </c>
      <c r="J49" s="150"/>
      <c r="K49" s="121"/>
      <c r="L49" s="26"/>
      <c r="M49" s="121" t="s">
        <v>37</v>
      </c>
      <c r="N49" s="121"/>
      <c r="O49" s="121"/>
      <c r="P49" s="27" t="s">
        <v>0</v>
      </c>
      <c r="Q49" s="30">
        <f>ROUND(Q21*Q39,4)</f>
        <v>0</v>
      </c>
      <c r="R49" s="28"/>
    </row>
    <row r="50" spans="1:18" ht="15.75">
      <c r="A50" s="149">
        <v>33</v>
      </c>
      <c r="B50" s="121"/>
      <c r="C50" s="121"/>
      <c r="D50" s="121"/>
      <c r="E50" s="219" t="s">
        <v>38</v>
      </c>
      <c r="F50" s="219"/>
      <c r="G50" s="219"/>
      <c r="H50" s="121" t="s">
        <v>0</v>
      </c>
      <c r="I50" s="28">
        <v>0.0003</v>
      </c>
      <c r="J50" s="150"/>
      <c r="K50" s="121"/>
      <c r="L50" s="26"/>
      <c r="M50" s="219" t="s">
        <v>38</v>
      </c>
      <c r="N50" s="219"/>
      <c r="O50" s="219"/>
      <c r="P50" s="27" t="s">
        <v>0</v>
      </c>
      <c r="Q50" s="30">
        <v>0</v>
      </c>
      <c r="R50" s="28"/>
    </row>
    <row r="51" spans="1:18" ht="15.75">
      <c r="A51" s="149">
        <v>34</v>
      </c>
      <c r="B51" s="121"/>
      <c r="C51" s="121"/>
      <c r="D51" s="121"/>
      <c r="E51" s="121" t="s">
        <v>39</v>
      </c>
      <c r="F51" s="121"/>
      <c r="G51" s="121"/>
      <c r="H51" s="121" t="s">
        <v>0</v>
      </c>
      <c r="I51" s="28">
        <v>0.0022</v>
      </c>
      <c r="J51" s="150"/>
      <c r="K51" s="121"/>
      <c r="L51" s="26"/>
      <c r="M51" s="121" t="s">
        <v>39</v>
      </c>
      <c r="N51" s="121"/>
      <c r="O51" s="121"/>
      <c r="P51" s="27" t="s">
        <v>0</v>
      </c>
      <c r="Q51" s="30">
        <f>ROUND(Q21*Q43,4)</f>
        <v>0</v>
      </c>
      <c r="R51" s="28"/>
    </row>
    <row r="52" spans="1:18" ht="15.75">
      <c r="A52" s="149">
        <v>35</v>
      </c>
      <c r="B52" s="121"/>
      <c r="C52" s="121"/>
      <c r="D52" s="121"/>
      <c r="E52" s="121" t="s">
        <v>40</v>
      </c>
      <c r="F52" s="121"/>
      <c r="G52" s="121"/>
      <c r="H52" s="121" t="s">
        <v>0</v>
      </c>
      <c r="I52" s="28">
        <v>0.0028</v>
      </c>
      <c r="J52" s="150"/>
      <c r="K52" s="121"/>
      <c r="L52" s="26"/>
      <c r="M52" s="32" t="s">
        <v>40</v>
      </c>
      <c r="N52" s="121"/>
      <c r="O52" s="121"/>
      <c r="P52" s="27" t="s">
        <v>0</v>
      </c>
      <c r="Q52" s="31">
        <f>ROUND(SUM(Q49:Q51),4)</f>
        <v>0</v>
      </c>
      <c r="R52" s="31"/>
    </row>
    <row r="53" spans="1:18" ht="15.75">
      <c r="A53" s="149">
        <v>36</v>
      </c>
      <c r="B53" s="119"/>
      <c r="C53" s="119"/>
      <c r="D53" s="119" t="s">
        <v>59</v>
      </c>
      <c r="E53" s="39"/>
      <c r="F53" s="119"/>
      <c r="G53" s="119"/>
      <c r="H53" s="119" t="s">
        <v>0</v>
      </c>
      <c r="I53" s="31">
        <v>0.7658</v>
      </c>
      <c r="J53" s="151"/>
      <c r="K53" s="119"/>
      <c r="L53" s="39" t="s">
        <v>170</v>
      </c>
      <c r="M53" s="39"/>
      <c r="N53" s="119"/>
      <c r="O53" s="119"/>
      <c r="P53" s="120" t="s">
        <v>0</v>
      </c>
      <c r="Q53" s="31">
        <f>Q28+Q52+Q47+Q44+Q37</f>
        <v>0</v>
      </c>
      <c r="R53" s="31"/>
    </row>
    <row r="54" spans="1:18" ht="15.75">
      <c r="A54" s="125"/>
      <c r="B54" s="121"/>
      <c r="C54" s="121"/>
      <c r="D54" s="121"/>
      <c r="E54" s="26"/>
      <c r="F54" s="26"/>
      <c r="G54" s="26"/>
      <c r="H54" s="121"/>
      <c r="I54" s="33"/>
      <c r="J54" s="145"/>
      <c r="K54" s="121"/>
      <c r="L54" s="26"/>
      <c r="M54" s="26"/>
      <c r="N54" s="26"/>
      <c r="O54" s="26"/>
      <c r="P54" s="27"/>
      <c r="Q54" s="33"/>
      <c r="R54" s="33"/>
    </row>
    <row r="55" spans="1:18" ht="15.75">
      <c r="A55" s="233" t="s">
        <v>158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</row>
    <row r="56" spans="1:18" ht="15.75">
      <c r="A56" s="125"/>
      <c r="B56" s="153"/>
      <c r="C56" s="153"/>
      <c r="D56" s="153" t="s">
        <v>61</v>
      </c>
      <c r="E56" s="154"/>
      <c r="F56" s="154"/>
      <c r="G56" s="154"/>
      <c r="H56" s="128" t="s">
        <v>45</v>
      </c>
      <c r="I56" s="129" t="s">
        <v>41</v>
      </c>
      <c r="J56" s="145"/>
      <c r="K56" s="121"/>
      <c r="L56" s="26" t="s">
        <v>61</v>
      </c>
      <c r="M56" s="26"/>
      <c r="N56" s="26"/>
      <c r="O56" s="26"/>
      <c r="P56" s="27" t="s">
        <v>45</v>
      </c>
      <c r="Q56" s="41" t="s">
        <v>41</v>
      </c>
      <c r="R56" s="40"/>
    </row>
    <row r="57" spans="1:18" ht="15.75">
      <c r="A57" s="125"/>
      <c r="B57" s="146"/>
      <c r="C57" s="146"/>
      <c r="D57" s="127"/>
      <c r="E57" s="155" t="s">
        <v>62</v>
      </c>
      <c r="F57" s="146"/>
      <c r="G57" s="146"/>
      <c r="H57" s="146" t="s">
        <v>51</v>
      </c>
      <c r="I57" s="143">
        <v>1615.11</v>
      </c>
      <c r="J57" s="145"/>
      <c r="K57" s="121"/>
      <c r="L57" s="26"/>
      <c r="M57" s="38" t="s">
        <v>160</v>
      </c>
      <c r="N57" s="121"/>
      <c r="O57" s="121"/>
      <c r="P57" s="27"/>
      <c r="Q57" s="35"/>
      <c r="R57" s="35"/>
    </row>
    <row r="58" spans="1:18" ht="15.75">
      <c r="A58" s="125">
        <v>37</v>
      </c>
      <c r="B58" s="146"/>
      <c r="C58" s="146"/>
      <c r="D58" s="146"/>
      <c r="E58" s="135" t="s">
        <v>63</v>
      </c>
      <c r="F58" s="135"/>
      <c r="G58" s="135"/>
      <c r="H58" s="146" t="s">
        <v>51</v>
      </c>
      <c r="I58" s="143">
        <v>5397.235334572727</v>
      </c>
      <c r="J58" s="145"/>
      <c r="K58" s="121"/>
      <c r="L58" s="26"/>
      <c r="M58" s="26" t="s">
        <v>63</v>
      </c>
      <c r="N58" s="26"/>
      <c r="O58" s="26"/>
      <c r="P58" s="27" t="s">
        <v>51</v>
      </c>
      <c r="Q58" s="35">
        <f>Q14*Q9</f>
        <v>0</v>
      </c>
      <c r="R58" s="35"/>
    </row>
    <row r="59" spans="1:18" ht="15.75">
      <c r="A59" s="125">
        <v>38</v>
      </c>
      <c r="B59" s="132"/>
      <c r="C59" s="132"/>
      <c r="D59" s="127"/>
      <c r="E59" s="156" t="s">
        <v>64</v>
      </c>
      <c r="F59" s="156"/>
      <c r="G59" s="156"/>
      <c r="H59" s="132" t="s">
        <v>51</v>
      </c>
      <c r="I59" s="157">
        <v>1234.88744455024</v>
      </c>
      <c r="J59" s="145"/>
      <c r="K59" s="119"/>
      <c r="L59" s="26"/>
      <c r="M59" s="39" t="s">
        <v>64</v>
      </c>
      <c r="N59" s="39"/>
      <c r="O59" s="39"/>
      <c r="P59" s="120" t="s">
        <v>51</v>
      </c>
      <c r="Q59" s="36">
        <f>(Q58*Q12)</f>
        <v>0</v>
      </c>
      <c r="R59" s="36"/>
    </row>
    <row r="60" spans="1:18" ht="15.75">
      <c r="A60" s="125"/>
      <c r="B60" s="146"/>
      <c r="C60" s="146"/>
      <c r="D60" s="146" t="s">
        <v>65</v>
      </c>
      <c r="E60" s="135"/>
      <c r="F60" s="135"/>
      <c r="G60" s="135"/>
      <c r="H60" s="146"/>
      <c r="I60" s="143"/>
      <c r="J60" s="145"/>
      <c r="K60" s="121"/>
      <c r="L60" s="26" t="s">
        <v>65</v>
      </c>
      <c r="M60" s="26"/>
      <c r="N60" s="26"/>
      <c r="O60" s="26"/>
      <c r="P60" s="27"/>
      <c r="Q60" s="35"/>
      <c r="R60" s="35"/>
    </row>
    <row r="61" spans="1:18" ht="15.75">
      <c r="A61" s="125">
        <v>39</v>
      </c>
      <c r="B61" s="146"/>
      <c r="C61" s="146"/>
      <c r="D61" s="146"/>
      <c r="E61" s="146" t="s">
        <v>66</v>
      </c>
      <c r="F61" s="146"/>
      <c r="G61" s="146"/>
      <c r="H61" s="146" t="s">
        <v>51</v>
      </c>
      <c r="I61" s="143">
        <v>945.6768050365738</v>
      </c>
      <c r="J61" s="145"/>
      <c r="K61" s="121"/>
      <c r="L61" s="26"/>
      <c r="M61" s="121" t="s">
        <v>66</v>
      </c>
      <c r="N61" s="121"/>
      <c r="O61" s="121"/>
      <c r="P61" s="27" t="s">
        <v>51</v>
      </c>
      <c r="Q61" s="35">
        <f>Q59*Q53</f>
        <v>0</v>
      </c>
      <c r="R61" s="35"/>
    </row>
    <row r="62" spans="1:18" ht="15.75">
      <c r="A62" s="125">
        <v>40</v>
      </c>
      <c r="B62" s="132"/>
      <c r="C62" s="132"/>
      <c r="D62" s="127"/>
      <c r="E62" s="156" t="s">
        <v>67</v>
      </c>
      <c r="F62" s="156"/>
      <c r="G62" s="156"/>
      <c r="H62" s="132" t="s">
        <v>51</v>
      </c>
      <c r="I62" s="157">
        <v>945.6768050365738</v>
      </c>
      <c r="J62" s="145"/>
      <c r="K62" s="119"/>
      <c r="L62" s="26"/>
      <c r="M62" s="39" t="s">
        <v>67</v>
      </c>
      <c r="N62" s="39"/>
      <c r="O62" s="39"/>
      <c r="P62" s="120" t="s">
        <v>51</v>
      </c>
      <c r="Q62" s="36">
        <f>SUM(Q61:Q61)</f>
        <v>0</v>
      </c>
      <c r="R62" s="36"/>
    </row>
    <row r="63" spans="1:18" ht="15.75">
      <c r="A63" s="125"/>
      <c r="B63" s="146"/>
      <c r="C63" s="146"/>
      <c r="D63" s="146" t="s">
        <v>68</v>
      </c>
      <c r="E63" s="135"/>
      <c r="F63" s="135"/>
      <c r="G63" s="135"/>
      <c r="H63" s="146"/>
      <c r="I63" s="158"/>
      <c r="J63" s="145"/>
      <c r="K63" s="121"/>
      <c r="L63" s="26" t="s">
        <v>68</v>
      </c>
      <c r="M63" s="26"/>
      <c r="N63" s="26"/>
      <c r="O63" s="26"/>
      <c r="P63" s="27"/>
      <c r="Q63" s="37"/>
      <c r="R63" s="37"/>
    </row>
    <row r="64" spans="1:18" ht="15.75">
      <c r="A64" s="125">
        <v>41</v>
      </c>
      <c r="B64" s="146"/>
      <c r="C64" s="146"/>
      <c r="D64" s="146"/>
      <c r="E64" s="155" t="s">
        <v>62</v>
      </c>
      <c r="F64" s="135"/>
      <c r="G64" s="135"/>
      <c r="H64" s="146" t="s">
        <v>51</v>
      </c>
      <c r="I64" s="143">
        <v>92.8335</v>
      </c>
      <c r="J64" s="145"/>
      <c r="K64" s="121"/>
      <c r="L64" s="26"/>
      <c r="M64" s="26" t="s">
        <v>161</v>
      </c>
      <c r="N64" s="26"/>
      <c r="O64" s="26"/>
      <c r="P64" s="27" t="s">
        <v>51</v>
      </c>
      <c r="Q64" s="35">
        <f>Q15*Q13</f>
        <v>0</v>
      </c>
      <c r="R64" s="35"/>
    </row>
    <row r="65" spans="1:18" ht="15.75">
      <c r="A65" s="125">
        <v>42</v>
      </c>
      <c r="B65" s="146"/>
      <c r="C65" s="146"/>
      <c r="D65" s="146"/>
      <c r="E65" s="135" t="s">
        <v>69</v>
      </c>
      <c r="F65" s="135"/>
      <c r="G65" s="135"/>
      <c r="H65" s="146" t="s">
        <v>51</v>
      </c>
      <c r="I65" s="143">
        <v>-16.245862499999998</v>
      </c>
      <c r="J65" s="145"/>
      <c r="K65" s="121"/>
      <c r="L65" s="26"/>
      <c r="M65" s="26" t="s">
        <v>163</v>
      </c>
      <c r="N65" s="26"/>
      <c r="O65" s="26"/>
      <c r="P65" s="27" t="s">
        <v>51</v>
      </c>
      <c r="Q65" s="35">
        <f>(Q64*-Q16)</f>
        <v>0</v>
      </c>
      <c r="R65" s="35"/>
    </row>
    <row r="66" spans="1:18" ht="15.75">
      <c r="A66" s="125">
        <v>43</v>
      </c>
      <c r="B66" s="132"/>
      <c r="C66" s="132"/>
      <c r="D66" s="127"/>
      <c r="E66" s="156" t="s">
        <v>70</v>
      </c>
      <c r="F66" s="156"/>
      <c r="G66" s="156"/>
      <c r="H66" s="132" t="s">
        <v>51</v>
      </c>
      <c r="I66" s="157">
        <v>229.7629125</v>
      </c>
      <c r="J66" s="145"/>
      <c r="K66" s="119"/>
      <c r="L66" s="26"/>
      <c r="M66" s="39" t="s">
        <v>162</v>
      </c>
      <c r="N66" s="39"/>
      <c r="O66" s="39"/>
      <c r="P66" s="120" t="s">
        <v>51</v>
      </c>
      <c r="Q66" s="36">
        <f>SUM(Q64:Q65)</f>
        <v>0</v>
      </c>
      <c r="R66" s="36"/>
    </row>
    <row r="67" spans="1:18" ht="15.75">
      <c r="A67" s="125">
        <v>44</v>
      </c>
      <c r="B67" s="132"/>
      <c r="C67" s="132"/>
      <c r="D67" s="132"/>
      <c r="E67" s="156" t="s">
        <v>72</v>
      </c>
      <c r="F67" s="181"/>
      <c r="G67" s="156"/>
      <c r="H67" s="132"/>
      <c r="I67" s="159">
        <v>2637.13653435348</v>
      </c>
      <c r="J67" s="145"/>
      <c r="K67" s="119"/>
      <c r="L67" s="39"/>
      <c r="M67" s="39" t="s">
        <v>72</v>
      </c>
      <c r="N67" s="120"/>
      <c r="O67" s="39"/>
      <c r="P67" s="120"/>
      <c r="Q67" s="22">
        <f>Q59+Q62+Q66</f>
        <v>0</v>
      </c>
      <c r="R67" s="22"/>
    </row>
    <row r="68" spans="1:18" ht="15.75">
      <c r="A68" s="125"/>
      <c r="B68" s="132"/>
      <c r="C68" s="132"/>
      <c r="D68" s="132"/>
      <c r="E68" s="135"/>
      <c r="F68" s="156"/>
      <c r="G68" s="156"/>
      <c r="H68" s="132"/>
      <c r="I68" s="157"/>
      <c r="J68" s="145"/>
      <c r="K68" s="119"/>
      <c r="L68" s="39"/>
      <c r="M68" s="26"/>
      <c r="N68" s="39"/>
      <c r="O68" s="39"/>
      <c r="P68" s="120"/>
      <c r="Q68" s="36"/>
      <c r="R68" s="36"/>
    </row>
    <row r="69" spans="1:18" ht="15.75">
      <c r="A69" s="160">
        <v>45</v>
      </c>
      <c r="B69" s="161"/>
      <c r="C69" s="161"/>
      <c r="D69" s="161" t="s">
        <v>83</v>
      </c>
      <c r="E69" s="162"/>
      <c r="F69" s="162"/>
      <c r="G69" s="162"/>
      <c r="H69" s="161"/>
      <c r="I69" s="163">
        <v>3228.29</v>
      </c>
      <c r="J69" s="164"/>
      <c r="K69" s="48"/>
      <c r="L69" s="49" t="s">
        <v>171</v>
      </c>
      <c r="M69" s="49"/>
      <c r="N69" s="49"/>
      <c r="O69" s="49"/>
      <c r="P69" s="152"/>
      <c r="Q69" s="17">
        <f>Q67</f>
        <v>0</v>
      </c>
      <c r="R69" s="17"/>
    </row>
    <row r="70" spans="1:18" ht="15.75">
      <c r="A70" s="149" t="s">
        <v>159</v>
      </c>
      <c r="B70" s="119"/>
      <c r="C70" s="119"/>
      <c r="D70" s="119"/>
      <c r="E70" s="26"/>
      <c r="F70" s="26"/>
      <c r="G70" s="26"/>
      <c r="H70" s="119"/>
      <c r="I70" s="50"/>
      <c r="J70" s="150"/>
      <c r="K70" s="119"/>
      <c r="L70" s="39"/>
      <c r="M70" s="26"/>
      <c r="N70" s="26"/>
      <c r="O70" s="26"/>
      <c r="P70" s="120"/>
      <c r="Q70" s="50"/>
      <c r="R70" s="50"/>
    </row>
    <row r="71" spans="1:18" ht="15.75">
      <c r="A71" s="149"/>
      <c r="B71" s="119" t="s">
        <v>84</v>
      </c>
      <c r="C71" s="121"/>
      <c r="D71" s="121"/>
      <c r="E71" s="26"/>
      <c r="F71" s="26"/>
      <c r="G71" s="26"/>
      <c r="H71" s="121"/>
      <c r="I71" s="40"/>
      <c r="J71" s="150"/>
      <c r="K71" s="119" t="s">
        <v>84</v>
      </c>
      <c r="L71" s="26"/>
      <c r="M71" s="26"/>
      <c r="N71" s="26"/>
      <c r="O71" s="26"/>
      <c r="P71" s="27"/>
      <c r="Q71" s="40"/>
      <c r="R71" s="40"/>
    </row>
    <row r="72" spans="1:18" ht="15.75">
      <c r="A72" s="149"/>
      <c r="B72" s="119"/>
      <c r="C72" s="121"/>
      <c r="D72" s="121"/>
      <c r="E72" s="26"/>
      <c r="F72" s="26"/>
      <c r="G72" s="26"/>
      <c r="H72" s="121"/>
      <c r="I72" s="40"/>
      <c r="J72" s="150"/>
      <c r="K72" s="119"/>
      <c r="L72" s="26"/>
      <c r="M72" s="26"/>
      <c r="N72" s="26"/>
      <c r="O72" s="26"/>
      <c r="P72" s="27"/>
      <c r="Q72" s="40"/>
      <c r="R72" s="40"/>
    </row>
    <row r="73" spans="1:18" ht="15.75">
      <c r="A73" s="149"/>
      <c r="B73" s="119"/>
      <c r="C73" s="119" t="s">
        <v>44</v>
      </c>
      <c r="D73" s="121"/>
      <c r="E73" s="26"/>
      <c r="F73" s="26"/>
      <c r="G73" s="26"/>
      <c r="H73" s="120" t="s">
        <v>45</v>
      </c>
      <c r="I73" s="43" t="s">
        <v>41</v>
      </c>
      <c r="J73" s="150"/>
      <c r="K73" s="119" t="s">
        <v>44</v>
      </c>
      <c r="L73" s="26"/>
      <c r="M73" s="26"/>
      <c r="N73" s="26"/>
      <c r="O73" s="26"/>
      <c r="P73" s="120" t="s">
        <v>45</v>
      </c>
      <c r="Q73" s="43" t="s">
        <v>41</v>
      </c>
      <c r="R73" s="43"/>
    </row>
    <row r="74" spans="1:18" ht="16.5" thickBot="1">
      <c r="A74" s="149">
        <v>46</v>
      </c>
      <c r="B74" s="121"/>
      <c r="C74" s="121"/>
      <c r="D74" s="121" t="s">
        <v>85</v>
      </c>
      <c r="E74" s="26"/>
      <c r="F74" s="121"/>
      <c r="G74" s="121"/>
      <c r="H74" s="121" t="s">
        <v>86</v>
      </c>
      <c r="I74" s="53">
        <v>20.3</v>
      </c>
      <c r="J74" s="150"/>
      <c r="K74" s="121"/>
      <c r="L74" s="39" t="s">
        <v>157</v>
      </c>
      <c r="M74" s="39"/>
      <c r="N74" s="119"/>
      <c r="O74" s="119"/>
      <c r="P74" s="120" t="s">
        <v>86</v>
      </c>
      <c r="Q74" s="51">
        <f>Q75</f>
        <v>0</v>
      </c>
      <c r="R74" s="52"/>
    </row>
    <row r="75" spans="1:18" ht="16.5" thickBot="1">
      <c r="A75" s="149"/>
      <c r="B75" s="121"/>
      <c r="C75" s="121"/>
      <c r="D75" s="121"/>
      <c r="E75" s="26"/>
      <c r="F75" s="121"/>
      <c r="G75" s="121"/>
      <c r="H75" s="121"/>
      <c r="I75" s="53"/>
      <c r="J75" s="150"/>
      <c r="K75" s="121"/>
      <c r="L75" s="39"/>
      <c r="M75" s="26" t="s">
        <v>183</v>
      </c>
      <c r="N75" s="119"/>
      <c r="O75" s="119"/>
      <c r="P75" s="120"/>
      <c r="Q75" s="200"/>
      <c r="R75" s="53"/>
    </row>
    <row r="76" spans="1:18" ht="15.75">
      <c r="A76" s="149"/>
      <c r="B76" s="121"/>
      <c r="C76" s="121"/>
      <c r="D76" s="121"/>
      <c r="E76" s="26"/>
      <c r="F76" s="121"/>
      <c r="G76" s="121"/>
      <c r="H76" s="121"/>
      <c r="I76" s="53"/>
      <c r="J76" s="150"/>
      <c r="K76" s="121"/>
      <c r="L76" s="39"/>
      <c r="M76" s="39"/>
      <c r="N76" s="119"/>
      <c r="O76" s="119"/>
      <c r="P76" s="120"/>
      <c r="Q76" s="51"/>
      <c r="R76" s="52"/>
    </row>
    <row r="77" spans="1:18" ht="15.75">
      <c r="A77" s="149">
        <v>47</v>
      </c>
      <c r="B77" s="121"/>
      <c r="C77" s="121"/>
      <c r="D77" s="121" t="s">
        <v>87</v>
      </c>
      <c r="E77" s="121"/>
      <c r="F77" s="121"/>
      <c r="G77" s="121"/>
      <c r="H77" s="121" t="s">
        <v>88</v>
      </c>
      <c r="I77" s="165">
        <v>1</v>
      </c>
      <c r="J77" s="150"/>
      <c r="K77" s="121"/>
      <c r="L77" s="26" t="s">
        <v>156</v>
      </c>
      <c r="M77" s="121"/>
      <c r="N77" s="121"/>
      <c r="O77" s="121"/>
      <c r="P77" s="27" t="s">
        <v>88</v>
      </c>
      <c r="Q77" s="166">
        <v>1</v>
      </c>
      <c r="R77" s="167"/>
    </row>
    <row r="78" spans="1:18" ht="15.75">
      <c r="A78" s="149"/>
      <c r="B78" s="121"/>
      <c r="C78" s="121"/>
      <c r="D78" s="121"/>
      <c r="E78" s="121"/>
      <c r="F78" s="121"/>
      <c r="G78" s="121"/>
      <c r="H78" s="121"/>
      <c r="I78" s="165"/>
      <c r="J78" s="150"/>
      <c r="K78" s="121"/>
      <c r="L78" s="26"/>
      <c r="M78" s="121"/>
      <c r="N78" s="121"/>
      <c r="O78" s="121"/>
      <c r="P78" s="27"/>
      <c r="Q78" s="167"/>
      <c r="R78" s="167"/>
    </row>
    <row r="79" spans="1:18" ht="18" customHeight="1">
      <c r="A79" s="125"/>
      <c r="B79" s="126"/>
      <c r="C79" s="126" t="s">
        <v>48</v>
      </c>
      <c r="D79" s="153"/>
      <c r="E79" s="154"/>
      <c r="F79" s="154"/>
      <c r="G79" s="154"/>
      <c r="H79" s="128" t="s">
        <v>45</v>
      </c>
      <c r="I79" s="55" t="s">
        <v>41</v>
      </c>
      <c r="J79" s="145"/>
      <c r="K79" s="119" t="s">
        <v>48</v>
      </c>
      <c r="L79" s="26"/>
      <c r="M79" s="26"/>
      <c r="N79" s="26"/>
      <c r="O79" s="26"/>
      <c r="P79" s="120" t="s">
        <v>45</v>
      </c>
      <c r="Q79" s="55" t="s">
        <v>41</v>
      </c>
      <c r="R79" s="43"/>
    </row>
    <row r="80" spans="1:18" ht="30" customHeight="1">
      <c r="A80" s="125">
        <v>48</v>
      </c>
      <c r="B80" s="146"/>
      <c r="C80" s="146"/>
      <c r="D80" s="146" t="s">
        <v>89</v>
      </c>
      <c r="E80" s="135"/>
      <c r="F80" s="146"/>
      <c r="G80" s="146"/>
      <c r="H80" s="146" t="s">
        <v>55</v>
      </c>
      <c r="I80" s="143">
        <v>55428.78</v>
      </c>
      <c r="J80" s="145"/>
      <c r="K80" s="121"/>
      <c r="L80" s="219" t="s">
        <v>185</v>
      </c>
      <c r="M80" s="219"/>
      <c r="N80" s="219"/>
      <c r="O80" s="219"/>
      <c r="P80" s="27" t="s">
        <v>55</v>
      </c>
      <c r="Q80" s="19"/>
      <c r="R80" s="35"/>
    </row>
    <row r="81" spans="1:18" ht="15.75">
      <c r="A81" s="125">
        <v>49</v>
      </c>
      <c r="B81" s="146"/>
      <c r="C81" s="146"/>
      <c r="D81" s="146" t="s">
        <v>90</v>
      </c>
      <c r="E81" s="135"/>
      <c r="F81" s="146"/>
      <c r="G81" s="146"/>
      <c r="H81" s="146" t="s">
        <v>91</v>
      </c>
      <c r="I81" s="143">
        <v>3.05</v>
      </c>
      <c r="J81" s="145"/>
      <c r="K81" s="121"/>
      <c r="L81" s="26" t="s">
        <v>188</v>
      </c>
      <c r="M81" s="26"/>
      <c r="N81" s="121"/>
      <c r="O81" s="121"/>
      <c r="P81" s="27" t="s">
        <v>91</v>
      </c>
      <c r="Q81" s="19"/>
      <c r="R81" s="35"/>
    </row>
    <row r="82" spans="1:18" ht="15.75">
      <c r="A82" s="125">
        <v>50</v>
      </c>
      <c r="B82" s="146"/>
      <c r="C82" s="146"/>
      <c r="D82" s="146" t="s">
        <v>92</v>
      </c>
      <c r="E82" s="135"/>
      <c r="F82" s="146"/>
      <c r="G82" s="146"/>
      <c r="H82" s="146" t="s">
        <v>55</v>
      </c>
      <c r="I82" s="143">
        <v>1483.2</v>
      </c>
      <c r="J82" s="145"/>
      <c r="K82" s="121"/>
      <c r="L82" s="26" t="s">
        <v>92</v>
      </c>
      <c r="M82" s="26"/>
      <c r="N82" s="121"/>
      <c r="O82" s="121"/>
      <c r="P82" s="27" t="s">
        <v>55</v>
      </c>
      <c r="Q82" s="19"/>
      <c r="R82" s="35"/>
    </row>
    <row r="83" spans="1:18" ht="15.75">
      <c r="A83" s="125">
        <v>51</v>
      </c>
      <c r="B83" s="146"/>
      <c r="C83" s="146"/>
      <c r="D83" s="146" t="s">
        <v>93</v>
      </c>
      <c r="E83" s="135"/>
      <c r="F83" s="146"/>
      <c r="G83" s="146"/>
      <c r="H83" s="146" t="s">
        <v>94</v>
      </c>
      <c r="I83" s="143">
        <v>71.08</v>
      </c>
      <c r="J83" s="145"/>
      <c r="K83" s="121"/>
      <c r="L83" s="26" t="s">
        <v>144</v>
      </c>
      <c r="M83" s="26"/>
      <c r="N83" s="121"/>
      <c r="O83" s="121"/>
      <c r="P83" s="27" t="s">
        <v>94</v>
      </c>
      <c r="Q83" s="168">
        <v>0</v>
      </c>
      <c r="R83" s="35"/>
    </row>
    <row r="84" spans="1:18" ht="15.75">
      <c r="A84" s="125">
        <v>52</v>
      </c>
      <c r="B84" s="146"/>
      <c r="C84" s="146"/>
      <c r="D84" s="146"/>
      <c r="E84" s="135"/>
      <c r="F84" s="146"/>
      <c r="G84" s="146"/>
      <c r="H84" s="146"/>
      <c r="I84" s="143"/>
      <c r="J84" s="145"/>
      <c r="K84" s="121"/>
      <c r="L84" s="26" t="s">
        <v>147</v>
      </c>
      <c r="M84" s="26"/>
      <c r="N84" s="121"/>
      <c r="O84" s="121"/>
      <c r="P84" s="27" t="s">
        <v>148</v>
      </c>
      <c r="Q84" s="168">
        <v>860</v>
      </c>
      <c r="R84" s="35"/>
    </row>
    <row r="85" spans="1:18" ht="15.75">
      <c r="A85" s="125">
        <v>53</v>
      </c>
      <c r="B85" s="146"/>
      <c r="C85" s="146"/>
      <c r="D85" s="146" t="s">
        <v>5</v>
      </c>
      <c r="E85" s="135"/>
      <c r="F85" s="146"/>
      <c r="G85" s="146"/>
      <c r="H85" s="146" t="s">
        <v>94</v>
      </c>
      <c r="I85" s="143">
        <v>48.81</v>
      </c>
      <c r="J85" s="145"/>
      <c r="K85" s="121"/>
      <c r="L85" s="26" t="s">
        <v>5</v>
      </c>
      <c r="M85" s="26"/>
      <c r="N85" s="121"/>
      <c r="O85" s="121"/>
      <c r="P85" s="27" t="s">
        <v>94</v>
      </c>
      <c r="Q85" s="168">
        <v>94.1</v>
      </c>
      <c r="R85" s="35"/>
    </row>
    <row r="86" spans="1:18" ht="15.75">
      <c r="A86" s="125">
        <v>54</v>
      </c>
      <c r="B86" s="146"/>
      <c r="C86" s="146"/>
      <c r="D86" s="146" t="s">
        <v>4</v>
      </c>
      <c r="E86" s="135"/>
      <c r="F86" s="146"/>
      <c r="G86" s="146"/>
      <c r="H86" s="146" t="s">
        <v>0</v>
      </c>
      <c r="I86" s="141">
        <v>0.01</v>
      </c>
      <c r="J86" s="145"/>
      <c r="K86" s="121"/>
      <c r="L86" s="26" t="s">
        <v>4</v>
      </c>
      <c r="M86" s="26"/>
      <c r="N86" s="121"/>
      <c r="O86" s="121"/>
      <c r="P86" s="27" t="s">
        <v>0</v>
      </c>
      <c r="Q86" s="30">
        <v>0.01</v>
      </c>
      <c r="R86" s="28"/>
    </row>
    <row r="87" spans="1:18" ht="15.75">
      <c r="A87" s="125">
        <v>55</v>
      </c>
      <c r="B87" s="146"/>
      <c r="C87" s="132"/>
      <c r="D87" s="146" t="s">
        <v>95</v>
      </c>
      <c r="E87" s="135"/>
      <c r="F87" s="146"/>
      <c r="G87" s="146"/>
      <c r="H87" s="146" t="s">
        <v>96</v>
      </c>
      <c r="I87" s="169">
        <v>0.37</v>
      </c>
      <c r="J87" s="145"/>
      <c r="K87" s="121"/>
      <c r="L87" s="26" t="s">
        <v>184</v>
      </c>
      <c r="M87" s="26"/>
      <c r="N87" s="121"/>
      <c r="O87" s="121"/>
      <c r="P87" s="27" t="s">
        <v>143</v>
      </c>
      <c r="Q87" s="21"/>
      <c r="R87" s="170"/>
    </row>
    <row r="88" spans="1:18" ht="15.75">
      <c r="A88" s="125">
        <v>57</v>
      </c>
      <c r="B88" s="146"/>
      <c r="C88" s="171"/>
      <c r="D88" s="146" t="s">
        <v>97</v>
      </c>
      <c r="E88" s="135"/>
      <c r="F88" s="171"/>
      <c r="G88" s="171"/>
      <c r="H88" s="146" t="s">
        <v>96</v>
      </c>
      <c r="I88" s="169">
        <v>0.05</v>
      </c>
      <c r="J88" s="145"/>
      <c r="K88" s="121"/>
      <c r="L88" s="26" t="s">
        <v>145</v>
      </c>
      <c r="M88" s="26"/>
      <c r="N88" s="54"/>
      <c r="O88" s="54"/>
      <c r="P88" s="27" t="s">
        <v>106</v>
      </c>
      <c r="Q88" s="19"/>
      <c r="R88" s="170"/>
    </row>
    <row r="89" spans="1:18" ht="15.75">
      <c r="A89" s="125">
        <v>58</v>
      </c>
      <c r="B89" s="146"/>
      <c r="C89" s="146"/>
      <c r="D89" s="146" t="s">
        <v>98</v>
      </c>
      <c r="E89" s="135"/>
      <c r="F89" s="146"/>
      <c r="G89" s="146"/>
      <c r="H89" s="146" t="s">
        <v>99</v>
      </c>
      <c r="I89" s="141">
        <v>0.0058</v>
      </c>
      <c r="J89" s="145"/>
      <c r="K89" s="121"/>
      <c r="L89" s="26" t="s">
        <v>151</v>
      </c>
      <c r="M89" s="26"/>
      <c r="N89" s="121"/>
      <c r="O89" s="121"/>
      <c r="P89" s="27" t="s">
        <v>99</v>
      </c>
      <c r="Q89" s="24"/>
      <c r="R89" s="47"/>
    </row>
    <row r="90" spans="1:18" ht="15.75">
      <c r="A90" s="125">
        <v>59</v>
      </c>
      <c r="B90" s="146"/>
      <c r="C90" s="146"/>
      <c r="D90" s="146"/>
      <c r="E90" s="135"/>
      <c r="F90" s="146"/>
      <c r="G90" s="146"/>
      <c r="H90" s="146"/>
      <c r="I90" s="141"/>
      <c r="J90" s="145"/>
      <c r="K90" s="121"/>
      <c r="L90" s="219" t="s">
        <v>174</v>
      </c>
      <c r="M90" s="219"/>
      <c r="N90" s="219"/>
      <c r="O90" s="219"/>
      <c r="P90" s="27" t="s">
        <v>55</v>
      </c>
      <c r="Q90" s="19"/>
      <c r="R90" s="47"/>
    </row>
    <row r="91" spans="1:18" ht="15.75">
      <c r="A91" s="125">
        <v>60</v>
      </c>
      <c r="B91" s="146"/>
      <c r="C91" s="146"/>
      <c r="D91" s="146" t="s">
        <v>100</v>
      </c>
      <c r="E91" s="135"/>
      <c r="F91" s="146"/>
      <c r="G91" s="146"/>
      <c r="H91" s="146" t="s">
        <v>99</v>
      </c>
      <c r="I91" s="141">
        <v>0.0024</v>
      </c>
      <c r="J91" s="145"/>
      <c r="K91" s="121"/>
      <c r="L91" s="26" t="s">
        <v>100</v>
      </c>
      <c r="M91" s="26"/>
      <c r="N91" s="121"/>
      <c r="O91" s="121"/>
      <c r="P91" s="27" t="s">
        <v>99</v>
      </c>
      <c r="Q91" s="202"/>
      <c r="R91" s="28"/>
    </row>
    <row r="92" spans="1:18" ht="15.75">
      <c r="A92" s="125">
        <v>61</v>
      </c>
      <c r="B92" s="147"/>
      <c r="C92" s="147"/>
      <c r="D92" s="147" t="s">
        <v>101</v>
      </c>
      <c r="E92" s="172"/>
      <c r="F92" s="147"/>
      <c r="G92" s="147"/>
      <c r="H92" s="147" t="s">
        <v>99</v>
      </c>
      <c r="I92" s="148">
        <v>0.002</v>
      </c>
      <c r="J92" s="145"/>
      <c r="K92" s="121"/>
      <c r="L92" s="26" t="s">
        <v>155</v>
      </c>
      <c r="M92" s="26"/>
      <c r="N92" s="121"/>
      <c r="O92" s="121"/>
      <c r="P92" s="27" t="s">
        <v>99</v>
      </c>
      <c r="Q92" s="204">
        <v>0.01145</v>
      </c>
      <c r="R92" s="28"/>
    </row>
    <row r="93" spans="1:18" ht="15.75">
      <c r="A93" s="149"/>
      <c r="B93" s="121"/>
      <c r="C93" s="121"/>
      <c r="D93" s="121"/>
      <c r="E93" s="26"/>
      <c r="F93" s="121"/>
      <c r="G93" s="121"/>
      <c r="H93" s="121"/>
      <c r="I93" s="56"/>
      <c r="J93" s="150"/>
      <c r="K93" s="121"/>
      <c r="L93" s="26"/>
      <c r="M93" s="102"/>
      <c r="N93" s="121"/>
      <c r="O93" s="121"/>
      <c r="P93" s="27"/>
      <c r="Q93" s="56"/>
      <c r="R93" s="56"/>
    </row>
    <row r="94" spans="1:18" ht="15.75">
      <c r="A94" s="149"/>
      <c r="B94" s="119"/>
      <c r="C94" s="119" t="s">
        <v>60</v>
      </c>
      <c r="D94" s="121"/>
      <c r="E94" s="26"/>
      <c r="F94" s="26"/>
      <c r="G94" s="26"/>
      <c r="H94" s="121"/>
      <c r="I94" s="40"/>
      <c r="J94" s="150"/>
      <c r="K94" s="119" t="s">
        <v>60</v>
      </c>
      <c r="L94" s="26"/>
      <c r="M94" s="26"/>
      <c r="N94" s="26"/>
      <c r="O94" s="26"/>
      <c r="P94" s="27"/>
      <c r="Q94" s="40"/>
      <c r="R94" s="40"/>
    </row>
    <row r="95" spans="1:18" ht="15.75">
      <c r="A95" s="149"/>
      <c r="B95" s="121"/>
      <c r="C95" s="121"/>
      <c r="D95" s="121" t="s">
        <v>102</v>
      </c>
      <c r="E95" s="26"/>
      <c r="F95" s="26"/>
      <c r="G95" s="26"/>
      <c r="H95" s="120" t="s">
        <v>45</v>
      </c>
      <c r="I95" s="34" t="s">
        <v>41</v>
      </c>
      <c r="J95" s="150"/>
      <c r="K95" s="121"/>
      <c r="L95" s="26" t="s">
        <v>102</v>
      </c>
      <c r="M95" s="26"/>
      <c r="N95" s="26"/>
      <c r="O95" s="26"/>
      <c r="P95" s="120" t="s">
        <v>45</v>
      </c>
      <c r="Q95" s="34" t="s">
        <v>41</v>
      </c>
      <c r="R95" s="34"/>
    </row>
    <row r="96" spans="1:18" ht="15.75">
      <c r="A96" s="149">
        <v>62</v>
      </c>
      <c r="B96" s="119"/>
      <c r="C96" s="119"/>
      <c r="D96" s="121"/>
      <c r="E96" s="119" t="s">
        <v>103</v>
      </c>
      <c r="F96" s="119"/>
      <c r="G96" s="119"/>
      <c r="H96" s="119" t="s">
        <v>51</v>
      </c>
      <c r="I96" s="58">
        <v>2122.75081875</v>
      </c>
      <c r="J96" s="150"/>
      <c r="K96" s="119"/>
      <c r="L96" s="26"/>
      <c r="M96" s="119" t="s">
        <v>103</v>
      </c>
      <c r="N96" s="119"/>
      <c r="O96" s="119"/>
      <c r="P96" s="120" t="s">
        <v>51</v>
      </c>
      <c r="Q96" s="58" t="e">
        <f>(((Q75*Q13))/Q87)*Q81</f>
        <v>#DIV/0!</v>
      </c>
      <c r="R96" s="58"/>
    </row>
    <row r="97" spans="1:18" ht="15.75">
      <c r="A97" s="149"/>
      <c r="B97" s="121"/>
      <c r="C97" s="121"/>
      <c r="D97" s="121" t="s">
        <v>104</v>
      </c>
      <c r="E97" s="26"/>
      <c r="F97" s="26"/>
      <c r="G97" s="26"/>
      <c r="H97" s="121"/>
      <c r="I97" s="57"/>
      <c r="J97" s="150"/>
      <c r="K97" s="121"/>
      <c r="L97" s="26" t="s">
        <v>104</v>
      </c>
      <c r="M97" s="26"/>
      <c r="N97" s="26"/>
      <c r="O97" s="26"/>
      <c r="P97" s="27"/>
      <c r="Q97" s="57"/>
      <c r="R97" s="57"/>
    </row>
    <row r="98" spans="1:18" ht="15.75">
      <c r="A98" s="149">
        <v>63</v>
      </c>
      <c r="B98" s="121"/>
      <c r="C98" s="121"/>
      <c r="D98" s="121"/>
      <c r="E98" s="121" t="s">
        <v>105</v>
      </c>
      <c r="F98" s="26"/>
      <c r="G98" s="26"/>
      <c r="H98" s="121" t="s">
        <v>106</v>
      </c>
      <c r="I98" s="61">
        <v>0.06</v>
      </c>
      <c r="J98" s="150"/>
      <c r="K98" s="121"/>
      <c r="L98" s="26"/>
      <c r="M98" s="121" t="s">
        <v>105</v>
      </c>
      <c r="N98" s="26"/>
      <c r="O98" s="26"/>
      <c r="P98" s="27" t="s">
        <v>146</v>
      </c>
      <c r="Q98" s="61">
        <f>(Q88*Q74)*Q13</f>
        <v>0</v>
      </c>
      <c r="R98" s="61"/>
    </row>
    <row r="99" spans="1:18" ht="15.75">
      <c r="A99" s="149">
        <v>64</v>
      </c>
      <c r="B99" s="119"/>
      <c r="C99" s="119"/>
      <c r="D99" s="121"/>
      <c r="E99" s="119" t="s">
        <v>107</v>
      </c>
      <c r="F99" s="119"/>
      <c r="G99" s="119"/>
      <c r="H99" s="119" t="s">
        <v>51</v>
      </c>
      <c r="I99" s="58">
        <v>112.86224999999999</v>
      </c>
      <c r="J99" s="150"/>
      <c r="K99" s="119"/>
      <c r="L99" s="26"/>
      <c r="M99" s="119" t="s">
        <v>107</v>
      </c>
      <c r="N99" s="119"/>
      <c r="O99" s="119"/>
      <c r="P99" s="120" t="s">
        <v>51</v>
      </c>
      <c r="Q99" s="58">
        <f>Q98</f>
        <v>0</v>
      </c>
      <c r="R99" s="58"/>
    </row>
    <row r="100" spans="1:18" ht="15.75">
      <c r="A100" s="149"/>
      <c r="B100" s="121"/>
      <c r="C100" s="121"/>
      <c r="D100" s="121" t="s">
        <v>108</v>
      </c>
      <c r="E100" s="26"/>
      <c r="F100" s="221" t="s">
        <v>71</v>
      </c>
      <c r="G100" s="221"/>
      <c r="H100" s="120" t="s">
        <v>45</v>
      </c>
      <c r="I100" s="34" t="s">
        <v>41</v>
      </c>
      <c r="J100" s="150"/>
      <c r="K100" s="121"/>
      <c r="L100" s="26" t="s">
        <v>108</v>
      </c>
      <c r="M100" s="26"/>
      <c r="N100" s="222" t="s">
        <v>71</v>
      </c>
      <c r="O100" s="222"/>
      <c r="P100" s="120" t="s">
        <v>45</v>
      </c>
      <c r="Q100" s="34" t="s">
        <v>41</v>
      </c>
      <c r="R100" s="34"/>
    </row>
    <row r="101" spans="1:18" ht="15.75">
      <c r="A101" s="149">
        <v>65</v>
      </c>
      <c r="B101" s="121"/>
      <c r="C101" s="121"/>
      <c r="D101" s="121"/>
      <c r="E101" s="121" t="s">
        <v>109</v>
      </c>
      <c r="F101" s="72">
        <v>6</v>
      </c>
      <c r="G101" s="121" t="s">
        <v>1</v>
      </c>
      <c r="H101" s="121" t="s">
        <v>110</v>
      </c>
      <c r="I101" s="59">
        <v>8899.2</v>
      </c>
      <c r="J101" s="150"/>
      <c r="K101" s="121"/>
      <c r="L101" s="26"/>
      <c r="M101" s="121" t="s">
        <v>109</v>
      </c>
      <c r="N101" s="173">
        <v>4</v>
      </c>
      <c r="O101" s="121" t="s">
        <v>1</v>
      </c>
      <c r="P101" s="27" t="s">
        <v>110</v>
      </c>
      <c r="Q101" s="59">
        <f>Q82*$N$101</f>
        <v>0</v>
      </c>
      <c r="R101" s="59"/>
    </row>
    <row r="102" spans="1:18" ht="15.75">
      <c r="A102" s="149">
        <v>66</v>
      </c>
      <c r="B102" s="119"/>
      <c r="C102" s="119"/>
      <c r="D102" s="121"/>
      <c r="E102" s="119" t="s">
        <v>111</v>
      </c>
      <c r="F102" s="119"/>
      <c r="G102" s="119"/>
      <c r="H102" s="119" t="s">
        <v>51</v>
      </c>
      <c r="I102" s="58">
        <v>355.69666709999996</v>
      </c>
      <c r="J102" s="150"/>
      <c r="K102" s="119"/>
      <c r="L102" s="26"/>
      <c r="M102" s="119" t="s">
        <v>111</v>
      </c>
      <c r="N102" s="119"/>
      <c r="O102" s="119"/>
      <c r="P102" s="120" t="s">
        <v>51</v>
      </c>
      <c r="Q102" s="58">
        <f>((Q101/35000)*Q74)*Q13</f>
        <v>0</v>
      </c>
      <c r="R102" s="58"/>
    </row>
    <row r="103" spans="1:18" ht="15.75">
      <c r="A103" s="149"/>
      <c r="B103" s="121"/>
      <c r="C103" s="121"/>
      <c r="D103" s="121" t="s">
        <v>112</v>
      </c>
      <c r="E103" s="26"/>
      <c r="F103" s="26"/>
      <c r="G103" s="26"/>
      <c r="H103" s="121"/>
      <c r="I103" s="57"/>
      <c r="J103" s="150"/>
      <c r="K103" s="121"/>
      <c r="L103" s="26" t="s">
        <v>112</v>
      </c>
      <c r="M103" s="26"/>
      <c r="N103" s="26"/>
      <c r="O103" s="26"/>
      <c r="P103" s="27"/>
      <c r="Q103" s="57"/>
      <c r="R103" s="57"/>
    </row>
    <row r="104" spans="1:18" ht="15.75">
      <c r="A104" s="149">
        <v>67</v>
      </c>
      <c r="B104" s="121"/>
      <c r="C104" s="121"/>
      <c r="D104" s="121"/>
      <c r="E104" s="121" t="s">
        <v>113</v>
      </c>
      <c r="F104" s="121"/>
      <c r="G104" s="121"/>
      <c r="H104" s="121" t="s">
        <v>51</v>
      </c>
      <c r="I104" s="59">
        <v>445.026924</v>
      </c>
      <c r="J104" s="150"/>
      <c r="K104" s="121"/>
      <c r="L104" s="26"/>
      <c r="M104" s="121" t="s">
        <v>152</v>
      </c>
      <c r="N104" s="121"/>
      <c r="O104" s="121"/>
      <c r="P104" s="27" t="s">
        <v>51</v>
      </c>
      <c r="Q104" s="59" t="e">
        <f>Q96*Q89</f>
        <v>#DIV/0!</v>
      </c>
      <c r="R104" s="59"/>
    </row>
    <row r="105" spans="1:18" ht="15.75" customHeight="1">
      <c r="A105" s="149">
        <v>68</v>
      </c>
      <c r="B105" s="119"/>
      <c r="C105" s="119"/>
      <c r="D105" s="121"/>
      <c r="E105" s="217" t="s">
        <v>114</v>
      </c>
      <c r="F105" s="217"/>
      <c r="G105" s="217"/>
      <c r="H105" s="119" t="s">
        <v>51</v>
      </c>
      <c r="I105" s="58">
        <v>101.8221602112</v>
      </c>
      <c r="J105" s="150"/>
      <c r="K105" s="119"/>
      <c r="L105" s="26"/>
      <c r="M105" s="217" t="s">
        <v>153</v>
      </c>
      <c r="N105" s="217"/>
      <c r="O105" s="217"/>
      <c r="P105" s="120" t="s">
        <v>51</v>
      </c>
      <c r="Q105" s="58" t="e">
        <f>Q104</f>
        <v>#DIV/0!</v>
      </c>
      <c r="R105" s="58"/>
    </row>
    <row r="106" spans="1:18" ht="15.75">
      <c r="A106" s="149"/>
      <c r="B106" s="121"/>
      <c r="C106" s="121"/>
      <c r="D106" s="121" t="s">
        <v>2</v>
      </c>
      <c r="E106" s="26"/>
      <c r="F106" s="26"/>
      <c r="G106" s="26"/>
      <c r="H106" s="121"/>
      <c r="I106" s="57"/>
      <c r="J106" s="150"/>
      <c r="K106" s="121"/>
      <c r="L106" s="26" t="s">
        <v>2</v>
      </c>
      <c r="M106" s="26"/>
      <c r="N106" s="26"/>
      <c r="O106" s="26"/>
      <c r="P106" s="27"/>
      <c r="Q106" s="57"/>
      <c r="R106" s="57"/>
    </row>
    <row r="107" spans="1:18" ht="15.75">
      <c r="A107" s="149">
        <v>69</v>
      </c>
      <c r="B107" s="121"/>
      <c r="C107" s="121"/>
      <c r="D107" s="121"/>
      <c r="E107" s="121" t="s">
        <v>115</v>
      </c>
      <c r="F107" s="121"/>
      <c r="G107" s="121"/>
      <c r="H107" s="121" t="s">
        <v>51</v>
      </c>
      <c r="I107" s="59">
        <v>162.790992</v>
      </c>
      <c r="J107" s="150"/>
      <c r="K107" s="121"/>
      <c r="L107" s="26"/>
      <c r="M107" s="121" t="s">
        <v>176</v>
      </c>
      <c r="N107" s="121"/>
      <c r="O107" s="121"/>
      <c r="P107" s="27" t="s">
        <v>51</v>
      </c>
      <c r="Q107" s="59">
        <f>Q80*Q91</f>
        <v>0</v>
      </c>
      <c r="R107" s="59"/>
    </row>
    <row r="108" spans="1:18" ht="15.75">
      <c r="A108" s="149">
        <v>70</v>
      </c>
      <c r="B108" s="119"/>
      <c r="C108" s="119"/>
      <c r="D108" s="121"/>
      <c r="E108" s="119" t="s">
        <v>116</v>
      </c>
      <c r="F108" s="119"/>
      <c r="G108" s="119"/>
      <c r="H108" s="119" t="s">
        <v>51</v>
      </c>
      <c r="I108" s="58">
        <v>37.2465789696</v>
      </c>
      <c r="J108" s="150"/>
      <c r="K108" s="119"/>
      <c r="L108" s="26"/>
      <c r="M108" s="119" t="s">
        <v>180</v>
      </c>
      <c r="N108" s="119"/>
      <c r="O108" s="119"/>
      <c r="P108" s="120" t="s">
        <v>51</v>
      </c>
      <c r="Q108" s="58">
        <f>Q107</f>
        <v>0</v>
      </c>
      <c r="R108" s="58"/>
    </row>
    <row r="109" spans="1:18" ht="15.75">
      <c r="A109" s="149"/>
      <c r="B109" s="121"/>
      <c r="C109" s="121"/>
      <c r="D109" s="121" t="s">
        <v>3</v>
      </c>
      <c r="E109" s="26"/>
      <c r="F109" s="26"/>
      <c r="G109" s="26"/>
      <c r="H109" s="121"/>
      <c r="I109" s="57"/>
      <c r="J109" s="150"/>
      <c r="K109" s="121"/>
      <c r="L109" s="26" t="s">
        <v>3</v>
      </c>
      <c r="M109" s="26"/>
      <c r="N109" s="26"/>
      <c r="O109" s="26"/>
      <c r="P109" s="27"/>
      <c r="Q109" s="57"/>
      <c r="R109" s="57"/>
    </row>
    <row r="110" spans="1:18" ht="15.75">
      <c r="A110" s="149">
        <v>71</v>
      </c>
      <c r="B110" s="121"/>
      <c r="C110" s="121"/>
      <c r="D110" s="121"/>
      <c r="E110" s="121" t="s">
        <v>117</v>
      </c>
      <c r="F110" s="121"/>
      <c r="G110" s="121"/>
      <c r="H110" s="121" t="s">
        <v>51</v>
      </c>
      <c r="I110" s="59">
        <v>135.65916</v>
      </c>
      <c r="J110" s="150"/>
      <c r="K110" s="121"/>
      <c r="L110" s="26"/>
      <c r="M110" s="121" t="s">
        <v>117</v>
      </c>
      <c r="N110" s="121"/>
      <c r="O110" s="121"/>
      <c r="P110" s="27" t="s">
        <v>51</v>
      </c>
      <c r="Q110" s="59">
        <f>Q80*Q92</f>
        <v>0</v>
      </c>
      <c r="R110" s="59"/>
    </row>
    <row r="111" spans="1:18" ht="15.75" customHeight="1">
      <c r="A111" s="149">
        <v>72</v>
      </c>
      <c r="B111" s="119"/>
      <c r="C111" s="119"/>
      <c r="D111" s="121"/>
      <c r="E111" s="217" t="s">
        <v>118</v>
      </c>
      <c r="F111" s="217"/>
      <c r="G111" s="217"/>
      <c r="H111" s="119" t="s">
        <v>51</v>
      </c>
      <c r="I111" s="58">
        <v>31.038815808</v>
      </c>
      <c r="J111" s="150"/>
      <c r="K111" s="119"/>
      <c r="L111" s="26"/>
      <c r="M111" s="217" t="s">
        <v>181</v>
      </c>
      <c r="N111" s="217"/>
      <c r="O111" s="217"/>
      <c r="P111" s="120" t="s">
        <v>51</v>
      </c>
      <c r="Q111" s="58">
        <f>Q110</f>
        <v>0</v>
      </c>
      <c r="R111" s="58"/>
    </row>
    <row r="112" spans="1:18" ht="15.75">
      <c r="A112" s="149"/>
      <c r="B112" s="121"/>
      <c r="C112" s="121"/>
      <c r="D112" s="121"/>
      <c r="E112" s="26" t="s">
        <v>119</v>
      </c>
      <c r="F112" s="26"/>
      <c r="G112" s="26"/>
      <c r="H112" s="121"/>
      <c r="I112" s="57"/>
      <c r="J112" s="150"/>
      <c r="K112" s="121"/>
      <c r="L112" s="226" t="s">
        <v>119</v>
      </c>
      <c r="M112" s="226"/>
      <c r="N112" s="26"/>
      <c r="O112" s="26"/>
      <c r="P112" s="27"/>
      <c r="Q112" s="57"/>
      <c r="R112" s="57"/>
    </row>
    <row r="113" spans="1:27" ht="15.75">
      <c r="A113" s="149">
        <v>73</v>
      </c>
      <c r="B113" s="121"/>
      <c r="C113" s="121"/>
      <c r="D113" s="121"/>
      <c r="E113" s="26" t="s">
        <v>120</v>
      </c>
      <c r="F113" s="26"/>
      <c r="G113" s="26"/>
      <c r="H113" s="121" t="s">
        <v>51</v>
      </c>
      <c r="I113" s="35">
        <v>5.92333333333333</v>
      </c>
      <c r="J113" s="150"/>
      <c r="K113" s="121"/>
      <c r="L113" s="26"/>
      <c r="M113" s="26" t="s">
        <v>120</v>
      </c>
      <c r="N113" s="26"/>
      <c r="O113" s="26"/>
      <c r="P113" s="27" t="s">
        <v>51</v>
      </c>
      <c r="Q113" s="35">
        <f>Q83*Q77/12</f>
        <v>0</v>
      </c>
      <c r="R113" s="35"/>
      <c r="AA113" s="103"/>
    </row>
    <row r="114" spans="1:18" ht="15.75">
      <c r="A114" s="149">
        <v>74</v>
      </c>
      <c r="B114" s="121"/>
      <c r="C114" s="121"/>
      <c r="D114" s="121"/>
      <c r="E114" s="26" t="s">
        <v>121</v>
      </c>
      <c r="F114" s="26"/>
      <c r="G114" s="26"/>
      <c r="H114" s="121" t="s">
        <v>51</v>
      </c>
      <c r="I114" s="35">
        <v>4.0675</v>
      </c>
      <c r="J114" s="150"/>
      <c r="K114" s="121"/>
      <c r="L114" s="26"/>
      <c r="M114" s="26" t="s">
        <v>121</v>
      </c>
      <c r="N114" s="26"/>
      <c r="O114" s="26"/>
      <c r="P114" s="27" t="s">
        <v>51</v>
      </c>
      <c r="Q114" s="35">
        <f>Q85*Q77/12</f>
        <v>7.841666666666666</v>
      </c>
      <c r="R114" s="35"/>
    </row>
    <row r="115" spans="1:18" ht="15.75">
      <c r="A115" s="149">
        <v>75</v>
      </c>
      <c r="B115" s="121"/>
      <c r="C115" s="121"/>
      <c r="D115" s="121"/>
      <c r="E115" s="26" t="s">
        <v>122</v>
      </c>
      <c r="F115" s="26"/>
      <c r="G115" s="26"/>
      <c r="H115" s="121" t="s">
        <v>51</v>
      </c>
      <c r="I115" s="35">
        <v>46.19065</v>
      </c>
      <c r="J115" s="150"/>
      <c r="K115" s="121"/>
      <c r="L115" s="26"/>
      <c r="M115" s="26" t="s">
        <v>122</v>
      </c>
      <c r="N115" s="26"/>
      <c r="O115" s="26"/>
      <c r="P115" s="27" t="s">
        <v>51</v>
      </c>
      <c r="Q115" s="35">
        <f>Q80*Q86*Q77/12</f>
        <v>0</v>
      </c>
      <c r="R115" s="35"/>
    </row>
    <row r="116" spans="1:18" ht="15.75">
      <c r="A116" s="149">
        <v>76</v>
      </c>
      <c r="B116" s="121"/>
      <c r="C116" s="121"/>
      <c r="D116" s="121"/>
      <c r="E116" s="26" t="s">
        <v>123</v>
      </c>
      <c r="F116" s="26"/>
      <c r="G116" s="26"/>
      <c r="H116" s="121" t="s">
        <v>51</v>
      </c>
      <c r="I116" s="60">
        <v>56.1814833333333</v>
      </c>
      <c r="J116" s="150"/>
      <c r="K116" s="121"/>
      <c r="L116" s="26"/>
      <c r="M116" s="39" t="s">
        <v>166</v>
      </c>
      <c r="N116" s="39"/>
      <c r="O116" s="39"/>
      <c r="P116" s="120" t="s">
        <v>51</v>
      </c>
      <c r="Q116" s="63">
        <f>SUM(Q113:Q115)</f>
        <v>7.841666666666666</v>
      </c>
      <c r="R116" s="63"/>
    </row>
    <row r="117" spans="1:18" ht="15.75">
      <c r="A117" s="149"/>
      <c r="B117" s="121"/>
      <c r="C117" s="121"/>
      <c r="D117" s="121"/>
      <c r="E117" s="26"/>
      <c r="F117" s="26"/>
      <c r="G117" s="26"/>
      <c r="H117" s="121"/>
      <c r="I117" s="60"/>
      <c r="J117" s="150"/>
      <c r="K117" s="121"/>
      <c r="L117" s="26" t="s">
        <v>173</v>
      </c>
      <c r="M117" s="26"/>
      <c r="N117" s="26"/>
      <c r="O117" s="26"/>
      <c r="P117" s="27"/>
      <c r="Q117" s="60"/>
      <c r="R117" s="60"/>
    </row>
    <row r="118" spans="1:18" ht="15.75">
      <c r="A118" s="149">
        <v>77</v>
      </c>
      <c r="B118" s="121"/>
      <c r="C118" s="121"/>
      <c r="D118" s="121"/>
      <c r="E118" s="26"/>
      <c r="F118" s="26"/>
      <c r="G118" s="26"/>
      <c r="H118" s="121"/>
      <c r="I118" s="60"/>
      <c r="J118" s="150"/>
      <c r="K118" s="121"/>
      <c r="L118" s="26"/>
      <c r="M118" s="26" t="s">
        <v>165</v>
      </c>
      <c r="N118" s="26"/>
      <c r="O118" s="26"/>
      <c r="P118" s="27" t="s">
        <v>51</v>
      </c>
      <c r="Q118" s="60">
        <f>Q84/12</f>
        <v>71.66666666666667</v>
      </c>
      <c r="R118" s="60"/>
    </row>
    <row r="119" spans="1:18" ht="15.75">
      <c r="A119" s="149">
        <v>78</v>
      </c>
      <c r="B119" s="121"/>
      <c r="C119" s="121"/>
      <c r="D119" s="121"/>
      <c r="E119" s="26"/>
      <c r="F119" s="26"/>
      <c r="G119" s="26"/>
      <c r="H119" s="121"/>
      <c r="I119" s="60"/>
      <c r="J119" s="150"/>
      <c r="K119" s="121"/>
      <c r="L119" s="26"/>
      <c r="M119" s="219" t="s">
        <v>175</v>
      </c>
      <c r="N119" s="219"/>
      <c r="O119" s="219"/>
      <c r="P119" s="27" t="s">
        <v>51</v>
      </c>
      <c r="Q119" s="60">
        <f>Q90/12</f>
        <v>0</v>
      </c>
      <c r="R119" s="60"/>
    </row>
    <row r="120" spans="1:18" ht="15.75">
      <c r="A120" s="149"/>
      <c r="B120" s="121"/>
      <c r="C120" s="121"/>
      <c r="D120" s="121"/>
      <c r="E120" s="26"/>
      <c r="F120" s="26"/>
      <c r="G120" s="26"/>
      <c r="H120" s="121"/>
      <c r="I120" s="60"/>
      <c r="J120" s="150"/>
      <c r="K120" s="121"/>
      <c r="L120" s="26"/>
      <c r="M120" s="39" t="s">
        <v>168</v>
      </c>
      <c r="N120" s="62"/>
      <c r="O120" s="26"/>
      <c r="P120" s="27" t="str">
        <f>P119</f>
        <v>R$/mês</v>
      </c>
      <c r="Q120" s="63">
        <f>Q118+Q119</f>
        <v>71.66666666666667</v>
      </c>
      <c r="R120" s="63"/>
    </row>
    <row r="121" spans="1:18" ht="15.75" customHeight="1">
      <c r="A121" s="149">
        <v>79</v>
      </c>
      <c r="B121" s="119"/>
      <c r="C121" s="119"/>
      <c r="D121" s="119"/>
      <c r="E121" s="218" t="s">
        <v>124</v>
      </c>
      <c r="F121" s="218"/>
      <c r="G121" s="218"/>
      <c r="H121" s="119" t="s">
        <v>51</v>
      </c>
      <c r="I121" s="63">
        <v>12.8543233866667</v>
      </c>
      <c r="J121" s="150"/>
      <c r="K121" s="119"/>
      <c r="L121" s="218" t="s">
        <v>167</v>
      </c>
      <c r="M121" s="218"/>
      <c r="N121" s="218"/>
      <c r="O121" s="218"/>
      <c r="P121" s="120" t="s">
        <v>51</v>
      </c>
      <c r="Q121" s="63">
        <f>Q116+Q120</f>
        <v>79.50833333333334</v>
      </c>
      <c r="R121" s="63"/>
    </row>
    <row r="122" spans="1:18" ht="15.75">
      <c r="A122" s="174">
        <v>80</v>
      </c>
      <c r="B122" s="175"/>
      <c r="C122" s="175"/>
      <c r="D122" s="175"/>
      <c r="E122" s="176" t="s">
        <v>125</v>
      </c>
      <c r="F122" s="176"/>
      <c r="G122" s="176"/>
      <c r="H122" s="175"/>
      <c r="I122" s="177">
        <v>2774.2716142254662</v>
      </c>
      <c r="J122" s="178"/>
      <c r="K122" s="118"/>
      <c r="L122" s="70" t="s">
        <v>178</v>
      </c>
      <c r="M122" s="70"/>
      <c r="N122" s="70"/>
      <c r="O122" s="70"/>
      <c r="P122" s="71" t="str">
        <f>P121</f>
        <v>R$/mês</v>
      </c>
      <c r="Q122" s="66" t="e">
        <f>Q96+Q99+Q102+Q105+Q108+Q111+Q121</f>
        <v>#DIV/0!</v>
      </c>
      <c r="R122" s="66"/>
    </row>
    <row r="123" spans="1:18" ht="15.75">
      <c r="A123" s="125"/>
      <c r="B123" s="132"/>
      <c r="C123" s="132"/>
      <c r="D123" s="132"/>
      <c r="E123" s="156"/>
      <c r="F123" s="156"/>
      <c r="G123" s="156"/>
      <c r="H123" s="132"/>
      <c r="I123" s="179"/>
      <c r="J123" s="145"/>
      <c r="K123" s="119"/>
      <c r="L123" s="39"/>
      <c r="M123" s="39"/>
      <c r="N123" s="39"/>
      <c r="O123" s="39"/>
      <c r="P123" s="120"/>
      <c r="Q123" s="67"/>
      <c r="R123" s="67"/>
    </row>
    <row r="124" spans="1:18" ht="15.75">
      <c r="A124" s="125"/>
      <c r="B124" s="132"/>
      <c r="C124" s="132" t="s">
        <v>73</v>
      </c>
      <c r="D124" s="127"/>
      <c r="E124" s="156"/>
      <c r="F124" s="181"/>
      <c r="G124" s="156"/>
      <c r="H124" s="132"/>
      <c r="I124" s="180"/>
      <c r="J124" s="145"/>
      <c r="K124" s="39" t="s">
        <v>177</v>
      </c>
      <c r="L124" s="39"/>
      <c r="M124" s="39"/>
      <c r="N124" s="120"/>
      <c r="O124" s="39"/>
      <c r="P124" s="120"/>
      <c r="Q124" s="68"/>
      <c r="R124" s="68"/>
    </row>
    <row r="125" spans="1:18" ht="15.75">
      <c r="A125" s="125"/>
      <c r="B125" s="132"/>
      <c r="C125" s="132"/>
      <c r="D125" s="127"/>
      <c r="E125" s="156"/>
      <c r="F125" s="181"/>
      <c r="G125" s="156"/>
      <c r="H125" s="132"/>
      <c r="I125" s="180"/>
      <c r="J125" s="145"/>
      <c r="K125" s="119"/>
      <c r="L125" s="39"/>
      <c r="M125" s="39"/>
      <c r="N125" s="120"/>
      <c r="O125" s="39"/>
      <c r="P125" s="120"/>
      <c r="Q125" s="68"/>
      <c r="R125" s="68"/>
    </row>
    <row r="126" spans="1:18" ht="15.75">
      <c r="A126" s="125"/>
      <c r="B126" s="132"/>
      <c r="C126" s="132"/>
      <c r="D126" s="146" t="s">
        <v>6</v>
      </c>
      <c r="E126" s="135"/>
      <c r="F126" s="224" t="s">
        <v>71</v>
      </c>
      <c r="G126" s="224"/>
      <c r="H126" s="181" t="s">
        <v>45</v>
      </c>
      <c r="I126" s="140" t="s">
        <v>41</v>
      </c>
      <c r="J126" s="145"/>
      <c r="K126" s="119"/>
      <c r="L126" s="39" t="s">
        <v>154</v>
      </c>
      <c r="M126" s="39"/>
      <c r="N126" s="221" t="s">
        <v>71</v>
      </c>
      <c r="O126" s="221"/>
      <c r="P126" s="120" t="s">
        <v>45</v>
      </c>
      <c r="Q126" s="34" t="s">
        <v>41</v>
      </c>
      <c r="R126" s="34"/>
    </row>
    <row r="127" spans="1:18" ht="15.75">
      <c r="A127" s="125">
        <v>81</v>
      </c>
      <c r="B127" s="132"/>
      <c r="C127" s="132"/>
      <c r="D127" s="146"/>
      <c r="E127" s="146" t="s">
        <v>126</v>
      </c>
      <c r="F127" s="182"/>
      <c r="G127" s="182"/>
      <c r="H127" s="146" t="s">
        <v>51</v>
      </c>
      <c r="I127" s="183">
        <f>I122</f>
        <v>2774.2716142254662</v>
      </c>
      <c r="J127" s="145"/>
      <c r="K127" s="119"/>
      <c r="L127" s="26"/>
      <c r="M127" s="121" t="s">
        <v>126</v>
      </c>
      <c r="N127" s="72"/>
      <c r="O127" s="72"/>
      <c r="P127" s="27" t="s">
        <v>51</v>
      </c>
      <c r="Q127" s="69" t="e">
        <f>Q122+Q69</f>
        <v>#DIV/0!</v>
      </c>
      <c r="R127" s="69"/>
    </row>
    <row r="128" spans="1:18" ht="15.75">
      <c r="A128" s="125">
        <v>82</v>
      </c>
      <c r="B128" s="146"/>
      <c r="C128" s="146"/>
      <c r="D128" s="146"/>
      <c r="E128" s="156" t="s">
        <v>74</v>
      </c>
      <c r="F128" s="182">
        <v>5</v>
      </c>
      <c r="G128" s="146" t="s">
        <v>0</v>
      </c>
      <c r="H128" s="146" t="s">
        <v>51</v>
      </c>
      <c r="I128" s="157">
        <v>138.71358071127332</v>
      </c>
      <c r="J128" s="145"/>
      <c r="K128" s="121"/>
      <c r="L128" s="26"/>
      <c r="M128" s="39" t="s">
        <v>74</v>
      </c>
      <c r="N128" s="65"/>
      <c r="O128" s="121" t="s">
        <v>0</v>
      </c>
      <c r="P128" s="27" t="s">
        <v>51</v>
      </c>
      <c r="Q128" s="36" t="e">
        <f>Q127*$N$128%</f>
        <v>#DIV/0!</v>
      </c>
      <c r="R128" s="36"/>
    </row>
    <row r="129" spans="1:18" ht="15.75">
      <c r="A129" s="125"/>
      <c r="B129" s="132"/>
      <c r="C129" s="132"/>
      <c r="D129" s="146" t="s">
        <v>75</v>
      </c>
      <c r="E129" s="135"/>
      <c r="F129" s="182"/>
      <c r="G129" s="146"/>
      <c r="H129" s="146"/>
      <c r="I129" s="184"/>
      <c r="J129" s="145"/>
      <c r="K129" s="119"/>
      <c r="L129" s="26" t="s">
        <v>75</v>
      </c>
      <c r="M129" s="26"/>
      <c r="N129" s="72"/>
      <c r="O129" s="121"/>
      <c r="P129" s="27"/>
      <c r="Q129" s="69"/>
      <c r="R129" s="69"/>
    </row>
    <row r="130" spans="1:18" ht="15.75">
      <c r="A130" s="125">
        <v>83</v>
      </c>
      <c r="B130" s="146"/>
      <c r="C130" s="146"/>
      <c r="D130" s="146"/>
      <c r="E130" s="135" t="s">
        <v>76</v>
      </c>
      <c r="F130" s="182"/>
      <c r="G130" s="146"/>
      <c r="H130" s="146" t="s">
        <v>51</v>
      </c>
      <c r="I130" s="183">
        <f>I127+I128</f>
        <v>2912.9851949367394</v>
      </c>
      <c r="J130" s="145"/>
      <c r="K130" s="121"/>
      <c r="L130" s="26"/>
      <c r="M130" s="26" t="s">
        <v>76</v>
      </c>
      <c r="N130" s="72"/>
      <c r="O130" s="121"/>
      <c r="P130" s="27" t="s">
        <v>51</v>
      </c>
      <c r="Q130" s="69" t="e">
        <f>Q127+Q128</f>
        <v>#DIV/0!</v>
      </c>
      <c r="R130" s="69"/>
    </row>
    <row r="131" spans="1:18" ht="15.75">
      <c r="A131" s="125">
        <v>84</v>
      </c>
      <c r="B131" s="132"/>
      <c r="C131" s="119"/>
      <c r="D131" s="127"/>
      <c r="E131" s="156" t="s">
        <v>77</v>
      </c>
      <c r="F131" s="182">
        <v>10</v>
      </c>
      <c r="G131" s="146" t="s">
        <v>0</v>
      </c>
      <c r="H131" s="146" t="s">
        <v>51</v>
      </c>
      <c r="I131" s="157">
        <v>291.29851949367395</v>
      </c>
      <c r="J131" s="145"/>
      <c r="K131" s="119"/>
      <c r="L131" s="26"/>
      <c r="M131" s="39" t="s">
        <v>77</v>
      </c>
      <c r="N131" s="65"/>
      <c r="O131" s="121" t="s">
        <v>0</v>
      </c>
      <c r="P131" s="27" t="s">
        <v>51</v>
      </c>
      <c r="Q131" s="36" t="e">
        <f>Q130*$N$131%</f>
        <v>#DIV/0!</v>
      </c>
      <c r="R131" s="36"/>
    </row>
    <row r="132" spans="1:18" ht="15.75">
      <c r="A132" s="125"/>
      <c r="B132" s="146"/>
      <c r="C132" s="146"/>
      <c r="D132" s="146" t="s">
        <v>78</v>
      </c>
      <c r="E132" s="135"/>
      <c r="F132" s="182"/>
      <c r="G132" s="146"/>
      <c r="H132" s="185"/>
      <c r="I132" s="184"/>
      <c r="J132" s="145"/>
      <c r="K132" s="121"/>
      <c r="L132" s="26" t="s">
        <v>78</v>
      </c>
      <c r="M132" s="26"/>
      <c r="N132" s="203"/>
      <c r="O132" s="121"/>
      <c r="P132" s="73"/>
      <c r="Q132" s="69"/>
      <c r="R132" s="69"/>
    </row>
    <row r="133" spans="1:18" ht="15.75">
      <c r="A133" s="125">
        <v>85</v>
      </c>
      <c r="B133" s="146"/>
      <c r="C133" s="146"/>
      <c r="D133" s="146"/>
      <c r="E133" s="135" t="s">
        <v>79</v>
      </c>
      <c r="F133" s="182"/>
      <c r="G133" s="146"/>
      <c r="H133" s="146" t="s">
        <v>51</v>
      </c>
      <c r="I133" s="184">
        <v>3204.2837144304135</v>
      </c>
      <c r="J133" s="145"/>
      <c r="K133" s="121"/>
      <c r="L133" s="26"/>
      <c r="M133" s="26" t="s">
        <v>79</v>
      </c>
      <c r="N133" s="72"/>
      <c r="O133" s="121"/>
      <c r="P133" s="27" t="s">
        <v>51</v>
      </c>
      <c r="Q133" s="69" t="e">
        <f>Q130+Q131</f>
        <v>#DIV/0!</v>
      </c>
      <c r="R133" s="69"/>
    </row>
    <row r="134" spans="1:18" ht="15.75">
      <c r="A134" s="125">
        <v>86</v>
      </c>
      <c r="B134" s="146"/>
      <c r="C134" s="146"/>
      <c r="D134" s="146"/>
      <c r="E134" s="135" t="s">
        <v>8</v>
      </c>
      <c r="F134" s="182">
        <v>3</v>
      </c>
      <c r="G134" s="146" t="s">
        <v>0</v>
      </c>
      <c r="H134" s="146" t="s">
        <v>51</v>
      </c>
      <c r="I134" s="143">
        <v>101.88501476726275</v>
      </c>
      <c r="J134" s="145"/>
      <c r="K134" s="121"/>
      <c r="L134" s="26"/>
      <c r="M134" s="26" t="s">
        <v>8</v>
      </c>
      <c r="N134" s="65"/>
      <c r="O134" s="121" t="s">
        <v>0</v>
      </c>
      <c r="P134" s="27" t="s">
        <v>51</v>
      </c>
      <c r="Q134" s="35" t="e">
        <f>(($Q$133/(1-($N$134%+$N$135%+$N$136%)))*N134%)</f>
        <v>#DIV/0!</v>
      </c>
      <c r="R134" s="35"/>
    </row>
    <row r="135" spans="1:18" ht="15.75">
      <c r="A135" s="125">
        <v>87</v>
      </c>
      <c r="B135" s="146"/>
      <c r="C135" s="146"/>
      <c r="D135" s="146"/>
      <c r="E135" s="135" t="s">
        <v>7</v>
      </c>
      <c r="F135" s="182">
        <v>0.65</v>
      </c>
      <c r="G135" s="146" t="s">
        <v>0</v>
      </c>
      <c r="H135" s="146" t="s">
        <v>51</v>
      </c>
      <c r="I135" s="143">
        <v>22.07508653290693</v>
      </c>
      <c r="J135" s="145"/>
      <c r="K135" s="121"/>
      <c r="L135" s="26"/>
      <c r="M135" s="26" t="s">
        <v>7</v>
      </c>
      <c r="N135" s="65"/>
      <c r="O135" s="121" t="s">
        <v>0</v>
      </c>
      <c r="P135" s="27" t="s">
        <v>51</v>
      </c>
      <c r="Q135" s="35" t="e">
        <f>(($Q$133/(1-($N$134%+$N$135%+$N$136%)))*N135%)</f>
        <v>#DIV/0!</v>
      </c>
      <c r="R135" s="35"/>
    </row>
    <row r="136" spans="1:18" ht="15.75">
      <c r="A136" s="125">
        <v>88</v>
      </c>
      <c r="B136" s="146"/>
      <c r="C136" s="146"/>
      <c r="D136" s="146"/>
      <c r="E136" s="135" t="s">
        <v>80</v>
      </c>
      <c r="F136" s="186">
        <v>2</v>
      </c>
      <c r="G136" s="146" t="s">
        <v>0</v>
      </c>
      <c r="H136" s="146" t="s">
        <v>51</v>
      </c>
      <c r="I136" s="143">
        <v>67.92334317817516</v>
      </c>
      <c r="J136" s="145"/>
      <c r="K136" s="121"/>
      <c r="L136" s="26"/>
      <c r="M136" s="26" t="s">
        <v>80</v>
      </c>
      <c r="N136" s="74"/>
      <c r="O136" s="121" t="s">
        <v>0</v>
      </c>
      <c r="P136" s="27" t="s">
        <v>51</v>
      </c>
      <c r="Q136" s="35" t="e">
        <f>(($Q$133/(1-($N$134%+$N$135%+$N$136%)))*N136%)</f>
        <v>#DIV/0!</v>
      </c>
      <c r="R136" s="35"/>
    </row>
    <row r="137" spans="1:18" ht="15.75">
      <c r="A137" s="125">
        <v>89</v>
      </c>
      <c r="B137" s="146"/>
      <c r="C137" s="121"/>
      <c r="D137" s="121"/>
      <c r="E137" s="135"/>
      <c r="F137" s="186"/>
      <c r="G137" s="146"/>
      <c r="H137" s="146"/>
      <c r="I137" s="143"/>
      <c r="J137" s="145"/>
      <c r="K137" s="121"/>
      <c r="L137" s="26"/>
      <c r="M137" s="26" t="s">
        <v>149</v>
      </c>
      <c r="N137" s="74">
        <v>6</v>
      </c>
      <c r="O137" s="121" t="s">
        <v>0</v>
      </c>
      <c r="P137" s="27" t="str">
        <f>P136</f>
        <v>R$/mês</v>
      </c>
      <c r="Q137" s="35" t="e">
        <f>(Q133/((1-N137%))*N137%)</f>
        <v>#DIV/0!</v>
      </c>
      <c r="R137" s="35"/>
    </row>
    <row r="138" spans="1:18" ht="15.75">
      <c r="A138" s="125">
        <v>90</v>
      </c>
      <c r="B138" s="146"/>
      <c r="C138" s="121"/>
      <c r="D138" s="127"/>
      <c r="E138" s="156" t="s">
        <v>81</v>
      </c>
      <c r="F138" s="181"/>
      <c r="G138" s="181"/>
      <c r="H138" s="132"/>
      <c r="I138" s="157">
        <v>191.8834444783448</v>
      </c>
      <c r="J138" s="145"/>
      <c r="K138" s="121"/>
      <c r="L138" s="26"/>
      <c r="M138" s="39" t="s">
        <v>81</v>
      </c>
      <c r="N138" s="120"/>
      <c r="O138" s="120"/>
      <c r="P138" s="120"/>
      <c r="Q138" s="36" t="e">
        <f>SUM(Q134:Q137)</f>
        <v>#DIV/0!</v>
      </c>
      <c r="R138" s="36"/>
    </row>
    <row r="139" spans="1:18" ht="15.75">
      <c r="A139" s="174">
        <v>91</v>
      </c>
      <c r="B139" s="187"/>
      <c r="C139" s="187"/>
      <c r="D139" s="187"/>
      <c r="E139" s="188" t="s">
        <v>82</v>
      </c>
      <c r="F139" s="75">
        <f>((1+F128%)*(1+F131%))/(1-(F134%+F135%+F136%))-1</f>
        <v>0.224165341812401</v>
      </c>
      <c r="G139" s="189"/>
      <c r="H139" s="187" t="s">
        <v>51</v>
      </c>
      <c r="I139" s="190">
        <v>621.8955446832921</v>
      </c>
      <c r="J139" s="178"/>
      <c r="K139" s="118"/>
      <c r="L139" s="70"/>
      <c r="M139" s="118" t="s">
        <v>179</v>
      </c>
      <c r="N139" s="71"/>
      <c r="O139" s="71"/>
      <c r="P139" s="71" t="s">
        <v>51</v>
      </c>
      <c r="Q139" s="18" t="e">
        <f>Q128+Q131+Q138</f>
        <v>#DIV/0!</v>
      </c>
      <c r="R139" s="18"/>
    </row>
    <row r="140" spans="1:18" ht="15.75">
      <c r="A140" s="149"/>
      <c r="B140" s="119"/>
      <c r="C140" s="119"/>
      <c r="D140" s="119"/>
      <c r="E140" s="39"/>
      <c r="F140" s="39"/>
      <c r="G140" s="39"/>
      <c r="H140" s="119"/>
      <c r="I140" s="22"/>
      <c r="J140" s="150"/>
      <c r="K140" s="119"/>
      <c r="L140" s="39"/>
      <c r="M140" s="39"/>
      <c r="N140" s="39"/>
      <c r="O140" s="39"/>
      <c r="P140" s="120"/>
      <c r="Q140" s="22"/>
      <c r="R140" s="22"/>
    </row>
    <row r="141" spans="1:18" ht="15.75">
      <c r="A141" s="149"/>
      <c r="B141" s="121"/>
      <c r="C141" s="121"/>
      <c r="D141" s="121"/>
      <c r="E141" s="39"/>
      <c r="F141" s="39"/>
      <c r="G141" s="39"/>
      <c r="H141" s="119"/>
      <c r="I141" s="36"/>
      <c r="J141" s="150"/>
      <c r="K141" s="121"/>
      <c r="L141" s="26"/>
      <c r="M141" s="39"/>
      <c r="N141" s="39"/>
      <c r="O141" s="39"/>
      <c r="P141" s="120"/>
      <c r="Q141" s="36"/>
      <c r="R141" s="36"/>
    </row>
    <row r="142" spans="1:18" ht="15.75">
      <c r="A142" s="174">
        <v>92</v>
      </c>
      <c r="B142" s="82"/>
      <c r="C142" s="82"/>
      <c r="D142" s="191" t="s">
        <v>127</v>
      </c>
      <c r="E142" s="84"/>
      <c r="F142" s="83"/>
      <c r="G142" s="83"/>
      <c r="H142" s="191"/>
      <c r="I142" s="18">
        <v>6624.46</v>
      </c>
      <c r="J142" s="178"/>
      <c r="K142" s="82"/>
      <c r="L142" s="83" t="s">
        <v>190</v>
      </c>
      <c r="M142" s="84"/>
      <c r="N142" s="83"/>
      <c r="O142" s="83"/>
      <c r="P142" s="85" t="str">
        <f>P139</f>
        <v>R$/mês</v>
      </c>
      <c r="Q142" s="18" t="e">
        <f>Q139+Q122+Q69</f>
        <v>#DIV/0!</v>
      </c>
      <c r="R142" s="18"/>
    </row>
    <row r="143" spans="1:18" ht="15.75">
      <c r="A143" s="149"/>
      <c r="B143" s="86"/>
      <c r="C143" s="86"/>
      <c r="D143" s="32"/>
      <c r="E143" s="87"/>
      <c r="F143" s="64"/>
      <c r="G143" s="64"/>
      <c r="H143" s="32"/>
      <c r="I143" s="36"/>
      <c r="J143" s="150"/>
      <c r="K143" s="86"/>
      <c r="L143" s="64"/>
      <c r="M143" s="87"/>
      <c r="N143" s="64"/>
      <c r="O143" s="64"/>
      <c r="P143" s="34"/>
      <c r="Q143" s="36"/>
      <c r="R143" s="36"/>
    </row>
    <row r="144" spans="1:18" ht="15.75">
      <c r="A144" s="192">
        <v>93</v>
      </c>
      <c r="B144" s="89"/>
      <c r="C144" s="89"/>
      <c r="D144" s="193"/>
      <c r="E144" s="194"/>
      <c r="F144" s="90"/>
      <c r="G144" s="90"/>
      <c r="H144" s="193"/>
      <c r="I144" s="25"/>
      <c r="J144" s="195"/>
      <c r="K144" s="89"/>
      <c r="L144" s="90"/>
      <c r="M144" s="90" t="s">
        <v>150</v>
      </c>
      <c r="N144" s="91"/>
      <c r="O144" s="91"/>
      <c r="P144" s="91" t="s">
        <v>169</v>
      </c>
      <c r="Q144" s="92">
        <f>Q74*Q13</f>
        <v>0</v>
      </c>
      <c r="R144" s="25"/>
    </row>
    <row r="145" spans="1:18" ht="15.75">
      <c r="A145" s="149"/>
      <c r="B145" s="86"/>
      <c r="C145" s="86"/>
      <c r="D145" s="32"/>
      <c r="E145" s="87"/>
      <c r="F145" s="64"/>
      <c r="G145" s="64"/>
      <c r="H145" s="32"/>
      <c r="I145" s="36"/>
      <c r="J145" s="150"/>
      <c r="K145" s="86"/>
      <c r="L145" s="64"/>
      <c r="M145" s="64"/>
      <c r="N145" s="34"/>
      <c r="O145" s="34"/>
      <c r="P145" s="32"/>
      <c r="Q145" s="88"/>
      <c r="R145" s="36"/>
    </row>
    <row r="146" spans="1:18" ht="15.75">
      <c r="A146" s="196">
        <v>94</v>
      </c>
      <c r="B146" s="98"/>
      <c r="C146" s="98"/>
      <c r="D146" s="197"/>
      <c r="E146" s="198"/>
      <c r="F146" s="99"/>
      <c r="G146" s="99"/>
      <c r="H146" s="197"/>
      <c r="I146" s="97"/>
      <c r="J146" s="199"/>
      <c r="K146" s="98"/>
      <c r="L146" s="99"/>
      <c r="M146" s="99" t="s">
        <v>172</v>
      </c>
      <c r="N146" s="100"/>
      <c r="O146" s="100"/>
      <c r="P146" s="100" t="s">
        <v>106</v>
      </c>
      <c r="Q146" s="97" t="e">
        <f>Q142/Q144</f>
        <v>#DIV/0!</v>
      </c>
      <c r="R146" s="101"/>
    </row>
    <row r="147" spans="1:18" ht="15.75">
      <c r="A147" s="16"/>
      <c r="B147" s="76"/>
      <c r="C147" s="76"/>
      <c r="D147" s="77"/>
      <c r="E147" s="78"/>
      <c r="F147" s="79"/>
      <c r="G147" s="79"/>
      <c r="H147" s="77"/>
      <c r="I147" s="80"/>
      <c r="J147" s="15"/>
      <c r="K147" s="81"/>
      <c r="L147" s="93"/>
      <c r="M147" s="93"/>
      <c r="N147" s="94"/>
      <c r="O147" s="94"/>
      <c r="P147" s="95"/>
      <c r="Q147" s="96"/>
      <c r="R147" s="23"/>
    </row>
    <row r="148" spans="2:18" ht="15.75">
      <c r="B148" s="104"/>
      <c r="C148" s="104"/>
      <c r="D148" s="105"/>
      <c r="E148" s="106"/>
      <c r="F148" s="107"/>
      <c r="G148" s="107"/>
      <c r="H148" s="105"/>
      <c r="I148" s="108"/>
      <c r="K148" s="109"/>
      <c r="L148" s="110"/>
      <c r="M148" s="111"/>
      <c r="N148" s="112"/>
      <c r="O148" s="113"/>
      <c r="P148" s="114"/>
      <c r="Q148" s="115"/>
      <c r="R148" s="115"/>
    </row>
    <row r="149" spans="2:18" ht="15.75">
      <c r="B149" s="104"/>
      <c r="C149" s="104"/>
      <c r="D149" s="104"/>
      <c r="E149" s="107"/>
      <c r="F149" s="107"/>
      <c r="G149" s="107"/>
      <c r="H149" s="105"/>
      <c r="I149" s="116"/>
      <c r="K149" s="117"/>
      <c r="L149" s="2"/>
      <c r="M149" s="2"/>
      <c r="N149" s="2"/>
      <c r="O149" s="2"/>
      <c r="P149" s="2"/>
      <c r="Q149" s="2"/>
      <c r="R149" s="2"/>
    </row>
    <row r="150" spans="2:18" ht="15.75">
      <c r="B150" s="205" t="s">
        <v>128</v>
      </c>
      <c r="C150" s="205"/>
      <c r="D150" s="206"/>
      <c r="E150" s="207"/>
      <c r="F150" s="207"/>
      <c r="G150" s="207"/>
      <c r="H150" s="205"/>
      <c r="I150" s="208"/>
      <c r="K150" s="15"/>
      <c r="L150" s="15"/>
      <c r="M150" s="15"/>
      <c r="N150" s="15"/>
      <c r="O150" s="15"/>
      <c r="P150" s="15"/>
      <c r="Q150" s="15"/>
      <c r="R150" s="15"/>
    </row>
    <row r="151" spans="2:18" ht="15.75">
      <c r="B151" s="209"/>
      <c r="C151" s="209"/>
      <c r="D151" s="210"/>
      <c r="E151" s="211"/>
      <c r="F151" s="211"/>
      <c r="G151" s="211"/>
      <c r="H151" s="209"/>
      <c r="I151" s="212"/>
      <c r="K151" s="15"/>
      <c r="L151" s="15"/>
      <c r="M151" s="15"/>
      <c r="N151" s="15"/>
      <c r="O151" s="15"/>
      <c r="P151" s="15"/>
      <c r="Q151" s="15"/>
      <c r="R151" s="15"/>
    </row>
    <row r="152" spans="2:18" ht="15.75">
      <c r="B152" s="205" t="s">
        <v>129</v>
      </c>
      <c r="C152" s="205"/>
      <c r="D152" s="206"/>
      <c r="E152" s="207"/>
      <c r="F152" s="207"/>
      <c r="G152" s="207"/>
      <c r="H152" s="205"/>
      <c r="I152" s="208"/>
      <c r="K152" s="15"/>
      <c r="L152" s="15"/>
      <c r="M152" s="123"/>
      <c r="N152" s="123"/>
      <c r="O152" s="123"/>
      <c r="P152" s="123"/>
      <c r="Q152" s="15"/>
      <c r="R152" s="15"/>
    </row>
    <row r="153" spans="2:18" ht="15.75">
      <c r="B153" s="213"/>
      <c r="C153" s="213"/>
      <c r="D153" s="214"/>
      <c r="E153" s="215"/>
      <c r="F153" s="215"/>
      <c r="G153" s="215"/>
      <c r="H153" s="213"/>
      <c r="I153" s="216"/>
      <c r="K153" s="15"/>
      <c r="L153" s="15"/>
      <c r="M153" s="220"/>
      <c r="N153" s="220"/>
      <c r="O153" s="220"/>
      <c r="P153" s="220"/>
      <c r="Q153" s="15"/>
      <c r="R153" s="15"/>
    </row>
    <row r="154" spans="2:16" ht="15.75">
      <c r="B154" s="209"/>
      <c r="C154" s="209"/>
      <c r="D154" s="210"/>
      <c r="E154" s="211"/>
      <c r="F154" s="211"/>
      <c r="G154" s="211"/>
      <c r="H154" s="209"/>
      <c r="I154" s="212"/>
      <c r="M154" s="220"/>
      <c r="N154" s="220"/>
      <c r="O154" s="220"/>
      <c r="P154" s="220"/>
    </row>
    <row r="155" spans="2:16" ht="15.75">
      <c r="B155" s="6"/>
      <c r="C155" s="6"/>
      <c r="D155" s="6"/>
      <c r="E155" s="6"/>
      <c r="F155" s="6"/>
      <c r="G155" s="6"/>
      <c r="H155" s="6"/>
      <c r="I155" s="7"/>
      <c r="M155" s="220"/>
      <c r="N155" s="220"/>
      <c r="O155" s="220"/>
      <c r="P155" s="220"/>
    </row>
    <row r="156" spans="2:16" ht="15.75">
      <c r="B156" s="8"/>
      <c r="C156" s="8"/>
      <c r="D156" s="8"/>
      <c r="E156" s="4"/>
      <c r="F156" s="4"/>
      <c r="G156" s="4"/>
      <c r="H156" s="8"/>
      <c r="I156" s="9" t="s">
        <v>130</v>
      </c>
      <c r="M156" s="220"/>
      <c r="N156" s="220"/>
      <c r="O156" s="220"/>
      <c r="P156" s="220"/>
    </row>
    <row r="157" spans="2:16" ht="15.75">
      <c r="B157" s="8"/>
      <c r="C157" s="8"/>
      <c r="D157" s="8"/>
      <c r="E157" s="4"/>
      <c r="F157" s="4"/>
      <c r="G157" s="4"/>
      <c r="H157" s="8"/>
      <c r="I157" s="9" t="s">
        <v>131</v>
      </c>
      <c r="M157" s="220"/>
      <c r="N157" s="220"/>
      <c r="O157" s="220"/>
      <c r="P157" s="220"/>
    </row>
    <row r="158" spans="2:16" ht="15.75">
      <c r="B158" s="8"/>
      <c r="C158" s="8"/>
      <c r="D158" s="8"/>
      <c r="E158" s="4"/>
      <c r="F158" s="4"/>
      <c r="G158" s="4"/>
      <c r="H158" s="8"/>
      <c r="I158" s="10"/>
      <c r="M158" s="220"/>
      <c r="N158" s="220"/>
      <c r="O158" s="220"/>
      <c r="P158" s="220"/>
    </row>
    <row r="159" spans="2:9" ht="15.75">
      <c r="B159" s="8"/>
      <c r="C159" s="8"/>
      <c r="D159" s="8"/>
      <c r="E159" s="4"/>
      <c r="F159" s="4"/>
      <c r="G159" s="4"/>
      <c r="H159" s="8"/>
      <c r="I159" s="11"/>
    </row>
    <row r="160" spans="2:3" ht="15.75">
      <c r="B160" s="12"/>
      <c r="C160" s="12"/>
    </row>
    <row r="161" spans="5:9" ht="15.75">
      <c r="E161" s="14"/>
      <c r="F161" s="14"/>
      <c r="G161" s="14"/>
      <c r="I161" s="3"/>
    </row>
  </sheetData>
  <sheetProtection sheet="1" selectLockedCells="1"/>
  <mergeCells count="35">
    <mergeCell ref="A1:R2"/>
    <mergeCell ref="A4:R4"/>
    <mergeCell ref="A55:R55"/>
    <mergeCell ref="L112:M112"/>
    <mergeCell ref="L121:O121"/>
    <mergeCell ref="L13:M13"/>
    <mergeCell ref="M26:O26"/>
    <mergeCell ref="E40:G40"/>
    <mergeCell ref="M42:O42"/>
    <mergeCell ref="E50:G50"/>
    <mergeCell ref="M50:O50"/>
    <mergeCell ref="A3:R3"/>
    <mergeCell ref="A5:R5"/>
    <mergeCell ref="D12:G12"/>
    <mergeCell ref="L12:O12"/>
    <mergeCell ref="M40:O40"/>
    <mergeCell ref="L80:O80"/>
    <mergeCell ref="F100:G100"/>
    <mergeCell ref="N100:O100"/>
    <mergeCell ref="A6:P6"/>
    <mergeCell ref="F126:G126"/>
    <mergeCell ref="N126:O126"/>
    <mergeCell ref="L90:O90"/>
    <mergeCell ref="E41:G41"/>
    <mergeCell ref="M41:O41"/>
    <mergeCell ref="E42:G42"/>
    <mergeCell ref="B150:I151"/>
    <mergeCell ref="B152:I154"/>
    <mergeCell ref="E105:G105"/>
    <mergeCell ref="M105:O105"/>
    <mergeCell ref="E111:G111"/>
    <mergeCell ref="M111:O111"/>
    <mergeCell ref="E121:G121"/>
    <mergeCell ref="M119:O119"/>
    <mergeCell ref="M153:P158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2023-01-12T15:39:45Z</dcterms:modified>
  <cp:category/>
  <cp:version/>
  <cp:contentType/>
  <cp:contentStatus/>
</cp:coreProperties>
</file>