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externalReferences>
    <externalReference r:id="rId4"/>
  </externalReferences>
  <definedNames>
    <definedName name="ORÇAMENTO.BancoRef" hidden="1">'Quant Geral1'!#REF!</definedName>
    <definedName name="ORÇAMENTO.CustoUnitario" hidden="1">ROUND('Quant Geral1'!$U1,15-13*'Quant Geral1'!$AF$8)</definedName>
    <definedName name="ORÇAMENTO.PrecoUnitarioLicitado" hidden="1">'Quant Geral1'!$AL1</definedName>
    <definedName name="REFERENCIA.Descricao" hidden="1">IF(ISNUMBER('Quant Geral1'!$AF1),OFFSET(INDIRECT(ORÇAMENTO.BancoRef),'Quant Geral1'!$AF1-1,3,1),'Quant Geral1'!$AF1)</definedName>
    <definedName name="REFERENCIA.Unidade" hidden="1">IF(ISNUMBER('Quant Geral1'!$AF1),OFFSET(INDIRECT(ORÇAMENTO.BancoRef),'Quant Geral1'!$AF1-1,4,1),"-")</definedName>
    <definedName name="TIPOORCAMENTO" hidden="1">IF(VALUE('[1]MENU'!$O$3)=2,"Licitado","Proposto")</definedName>
  </definedNames>
  <calcPr fullCalcOnLoad="1"/>
</workbook>
</file>

<file path=xl/sharedStrings.xml><?xml version="1.0" encoding="utf-8"?>
<sst xmlns="http://schemas.openxmlformats.org/spreadsheetml/2006/main" count="124" uniqueCount="100">
  <si>
    <t>m²</t>
  </si>
  <si>
    <t>DISCRIMINAÇÃO</t>
  </si>
  <si>
    <t>UNID.</t>
  </si>
  <si>
    <t>1.</t>
  </si>
  <si>
    <t>1.2</t>
  </si>
  <si>
    <t>2.1</t>
  </si>
  <si>
    <t>MATERIAL</t>
  </si>
  <si>
    <t>LOCAL</t>
  </si>
  <si>
    <t>1.1</t>
  </si>
  <si>
    <t>4.1</t>
  </si>
  <si>
    <t>4.2</t>
  </si>
  <si>
    <t>QUANTIDADE</t>
  </si>
  <si>
    <t>3.1</t>
  </si>
  <si>
    <t>4.</t>
  </si>
  <si>
    <t>PREFEITO MUNICIPAL</t>
  </si>
  <si>
    <t>4.3</t>
  </si>
  <si>
    <t>OBRA</t>
  </si>
  <si>
    <t>ITEM/SINAPI</t>
  </si>
  <si>
    <t>TOTAL</t>
  </si>
  <si>
    <t>VALOR MATERIAL</t>
  </si>
  <si>
    <t>UNITÁRIO</t>
  </si>
  <si>
    <t>VALOR MÃO DE OBRA</t>
  </si>
  <si>
    <t xml:space="preserve">TOTAL </t>
  </si>
  <si>
    <t>MÃODE OBRA</t>
  </si>
  <si>
    <t>MUNICÍPIO</t>
  </si>
  <si>
    <t>BOZANO/RS</t>
  </si>
  <si>
    <t>2.2</t>
  </si>
  <si>
    <t>3.</t>
  </si>
  <si>
    <t>2.</t>
  </si>
  <si>
    <t>2.3</t>
  </si>
  <si>
    <t>2.4</t>
  </si>
  <si>
    <t>4813</t>
  </si>
  <si>
    <t>99064</t>
  </si>
  <si>
    <t>1000</t>
  </si>
  <si>
    <t>SERVIÇOS INICIAIS</t>
  </si>
  <si>
    <t>M</t>
  </si>
  <si>
    <t>PASSEIO E CICLOVIA</t>
  </si>
  <si>
    <t>94273</t>
  </si>
  <si>
    <t>93680</t>
  </si>
  <si>
    <t>92397</t>
  </si>
  <si>
    <t>COMP. 01</t>
  </si>
  <si>
    <t>2.5</t>
  </si>
  <si>
    <t>97915</t>
  </si>
  <si>
    <t>M3XKM</t>
  </si>
  <si>
    <t>SINALIZAÇÃO</t>
  </si>
  <si>
    <t>21013</t>
  </si>
  <si>
    <t>3.2</t>
  </si>
  <si>
    <t>102476</t>
  </si>
  <si>
    <t>M³</t>
  </si>
  <si>
    <t>M²</t>
  </si>
  <si>
    <t>3.3</t>
  </si>
  <si>
    <t>34723</t>
  </si>
  <si>
    <t>3.4</t>
  </si>
  <si>
    <t>102500</t>
  </si>
  <si>
    <t>3.5</t>
  </si>
  <si>
    <t>102513</t>
  </si>
  <si>
    <t>PÓRTICO DE ENTRADA</t>
  </si>
  <si>
    <t>96522</t>
  </si>
  <si>
    <t>101621</t>
  </si>
  <si>
    <t>96544</t>
  </si>
  <si>
    <t>KG</t>
  </si>
  <si>
    <t>4.4</t>
  </si>
  <si>
    <t>96558</t>
  </si>
  <si>
    <t>4.5</t>
  </si>
  <si>
    <t>92411</t>
  </si>
  <si>
    <t>4.6</t>
  </si>
  <si>
    <t>92775</t>
  </si>
  <si>
    <t>4.7</t>
  </si>
  <si>
    <t>92720</t>
  </si>
  <si>
    <t>4.8</t>
  </si>
  <si>
    <t>92451</t>
  </si>
  <si>
    <t>4.9</t>
  </si>
  <si>
    <t>92778</t>
  </si>
  <si>
    <t>4.10</t>
  </si>
  <si>
    <t>10853</t>
  </si>
  <si>
    <t>UNIDADE</t>
  </si>
  <si>
    <t>96132</t>
  </si>
  <si>
    <t>88485</t>
  </si>
  <si>
    <t>88489</t>
  </si>
  <si>
    <t>TOTAL SERVIÇOS INICIAIS</t>
  </si>
  <si>
    <t>TOTAL PASSEIO E CICLOVIA</t>
  </si>
  <si>
    <t>TOTAL SINALIZAÇÃO</t>
  </si>
  <si>
    <t>TOTAL PÓRTICO DE ENTRADA</t>
  </si>
  <si>
    <t xml:space="preserve">TOTAL TRILHA </t>
  </si>
  <si>
    <t>ORÇAMENTO DISCRIMINADO - Trilha da Mobilidade Ecológica</t>
  </si>
  <si>
    <t>Trilha da Mobilidade Ecológica- Pista de caminhada e ciclovia no formato de trilha ecológica</t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</si>
  <si>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1.000,00M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3,30M   </t>
    </r>
  </si>
  <si>
    <t>BDI= 24,00%</t>
  </si>
  <si>
    <t xml:space="preserve">    Encargos Sociais: 69,16% (mensalista)</t>
  </si>
  <si>
    <t>Rua Augusto Mathias Mundstock esquina com a Rua Pedro Copetti</t>
  </si>
  <si>
    <t>CUSTO UNITÁRIO sem BDI(R$)</t>
  </si>
  <si>
    <t xml:space="preserve">VALOR UNITÁRIO com BDI(R$) </t>
  </si>
  <si>
    <t>4.11</t>
  </si>
  <si>
    <t>4.12</t>
  </si>
  <si>
    <t>4.13</t>
  </si>
  <si>
    <t>BOZANO, 16 DE DEZEMBRO DE 2021</t>
  </si>
  <si>
    <t>JAMILE STORCH</t>
  </si>
  <si>
    <t>ENG CIVIL CREA 219831</t>
  </si>
  <si>
    <t>RENATO LUIS CASAGRANDE</t>
  </si>
  <si>
    <t>SINAPI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</si>
</sst>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_(* #,##0.00_);_(* \(#,##0.00\);_(* \-??_);_(@_)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3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/>
    </xf>
    <xf numFmtId="2" fontId="8" fillId="0" borderId="0" xfId="60" applyNumberFormat="1" applyFont="1" applyBorder="1" applyAlignment="1">
      <alignment horizontal="center"/>
    </xf>
    <xf numFmtId="2" fontId="6" fillId="34" borderId="0" xfId="6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186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44" fontId="8" fillId="34" borderId="0" xfId="45" applyFont="1" applyFill="1" applyBorder="1" applyAlignment="1">
      <alignment horizontal="center" vertical="center"/>
    </xf>
    <xf numFmtId="176" fontId="8" fillId="34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6" fontId="6" fillId="36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1" xfId="45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44" fontId="6" fillId="0" borderId="10" xfId="45" applyFont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4" fontId="6" fillId="34" borderId="10" xfId="45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4" fontId="8" fillId="34" borderId="16" xfId="45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left" vertical="center"/>
    </xf>
    <xf numFmtId="44" fontId="6" fillId="36" borderId="10" xfId="45" applyNumberFormat="1" applyFont="1" applyFill="1" applyBorder="1" applyAlignment="1">
      <alignment horizontal="center" vertical="center"/>
    </xf>
    <xf numFmtId="44" fontId="6" fillId="34" borderId="22" xfId="45" applyFont="1" applyFill="1" applyBorder="1" applyAlignment="1">
      <alignment horizontal="center" vertical="center"/>
    </xf>
    <xf numFmtId="44" fontId="6" fillId="34" borderId="10" xfId="45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2" fontId="8" fillId="34" borderId="24" xfId="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186" fontId="8" fillId="34" borderId="23" xfId="45" applyNumberFormat="1" applyFont="1" applyFill="1" applyBorder="1" applyAlignment="1">
      <alignment horizontal="center" vertical="center"/>
    </xf>
    <xf numFmtId="7" fontId="8" fillId="34" borderId="23" xfId="45" applyNumberFormat="1" applyFont="1" applyFill="1" applyBorder="1" applyAlignment="1">
      <alignment horizontal="center" vertical="center"/>
    </xf>
    <xf numFmtId="44" fontId="6" fillId="5" borderId="17" xfId="0" applyNumberFormat="1" applyFont="1" applyFill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 quotePrefix="1">
      <alignment horizontal="center" vertical="center" wrapText="1"/>
    </xf>
    <xf numFmtId="2" fontId="8" fillId="34" borderId="23" xfId="0" applyNumberFormat="1" applyFont="1" applyFill="1" applyBorder="1" applyAlignment="1">
      <alignment horizontal="right" vertical="center"/>
    </xf>
    <xf numFmtId="49" fontId="0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25" xfId="0" applyNumberFormat="1" applyFont="1" applyFill="1" applyBorder="1" applyAlignment="1" applyProtection="1">
      <alignment horizontal="left" vertical="center" wrapText="1"/>
      <protection locked="0"/>
    </xf>
    <xf numFmtId="193" fontId="0" fillId="0" borderId="25" xfId="60" applyNumberFormat="1" applyFont="1" applyFill="1" applyBorder="1" applyAlignment="1" applyProtection="1">
      <alignment vertical="center" shrinkToFit="1"/>
      <protection/>
    </xf>
    <xf numFmtId="49" fontId="0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44" fontId="6" fillId="34" borderId="0" xfId="45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44" fontId="6" fillId="34" borderId="0" xfId="45" applyFont="1" applyFill="1" applyBorder="1" applyAlignment="1" quotePrefix="1">
      <alignment horizontal="center" vertical="center"/>
    </xf>
    <xf numFmtId="186" fontId="8" fillId="34" borderId="0" xfId="0" applyNumberFormat="1" applyFont="1" applyFill="1" applyBorder="1" applyAlignment="1">
      <alignment horizontal="center"/>
    </xf>
    <xf numFmtId="186" fontId="8" fillId="34" borderId="0" xfId="45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87" fontId="6" fillId="34" borderId="0" xfId="0" applyNumberFormat="1" applyFont="1" applyFill="1" applyBorder="1" applyAlignment="1">
      <alignment horizontal="center" vertical="center"/>
    </xf>
    <xf numFmtId="186" fontId="6" fillId="34" borderId="0" xfId="0" applyNumberFormat="1" applyFont="1" applyFill="1" applyBorder="1" applyAlignment="1">
      <alignment horizontal="center" vertical="center"/>
    </xf>
    <xf numFmtId="186" fontId="6" fillId="34" borderId="0" xfId="45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186" fontId="9" fillId="34" borderId="0" xfId="45" applyNumberFormat="1" applyFont="1" applyFill="1" applyBorder="1" applyAlignment="1">
      <alignment horizontal="center" vertical="center"/>
    </xf>
    <xf numFmtId="44" fontId="6" fillId="34" borderId="0" xfId="45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44" fontId="6" fillId="34" borderId="0" xfId="0" applyNumberFormat="1" applyFont="1" applyFill="1" applyBorder="1" applyAlignment="1">
      <alignment vertical="center"/>
    </xf>
    <xf numFmtId="44" fontId="6" fillId="34" borderId="0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 wrapText="1"/>
    </xf>
    <xf numFmtId="0" fontId="0" fillId="38" borderId="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1" xfId="45" applyNumberFormat="1" applyFont="1" applyFill="1" applyBorder="1" applyAlignment="1">
      <alignment horizontal="center" vertical="center"/>
    </xf>
    <xf numFmtId="186" fontId="10" fillId="11" borderId="26" xfId="45" applyNumberFormat="1" applyFont="1" applyFill="1" applyBorder="1" applyAlignment="1">
      <alignment horizontal="center" vertical="center"/>
    </xf>
    <xf numFmtId="44" fontId="8" fillId="11" borderId="27" xfId="45" applyFont="1" applyFill="1" applyBorder="1" applyAlignment="1">
      <alignment horizontal="center" vertical="center"/>
    </xf>
    <xf numFmtId="186" fontId="8" fillId="11" borderId="21" xfId="45" applyNumberFormat="1" applyFont="1" applyFill="1" applyBorder="1" applyAlignment="1">
      <alignment horizontal="center" vertical="center"/>
    </xf>
    <xf numFmtId="186" fontId="8" fillId="11" borderId="28" xfId="0" applyNumberFormat="1" applyFont="1" applyFill="1" applyBorder="1" applyAlignment="1">
      <alignment horizontal="center"/>
    </xf>
    <xf numFmtId="44" fontId="8" fillId="11" borderId="21" xfId="45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/>
    </xf>
    <xf numFmtId="186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76" fontId="8" fillId="34" borderId="0" xfId="60" applyNumberFormat="1" applyFont="1" applyFill="1" applyBorder="1" applyAlignment="1">
      <alignment horizontal="center" vertical="center"/>
    </xf>
    <xf numFmtId="186" fontId="10" fillId="11" borderId="29" xfId="0" applyNumberFormat="1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10" fillId="11" borderId="29" xfId="60" applyNumberFormat="1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44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horizontal="right" vertical="center"/>
    </xf>
    <xf numFmtId="186" fontId="8" fillId="34" borderId="35" xfId="0" applyNumberFormat="1" applyFont="1" applyFill="1" applyBorder="1" applyAlignment="1">
      <alignment horizontal="center" vertical="center"/>
    </xf>
    <xf numFmtId="186" fontId="8" fillId="34" borderId="36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186" fontId="8" fillId="34" borderId="22" xfId="45" applyNumberFormat="1" applyFont="1" applyFill="1" applyBorder="1" applyAlignment="1">
      <alignment horizontal="center" vertical="center"/>
    </xf>
    <xf numFmtId="186" fontId="8" fillId="34" borderId="17" xfId="45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right"/>
    </xf>
    <xf numFmtId="0" fontId="8" fillId="34" borderId="31" xfId="0" applyFont="1" applyFill="1" applyBorder="1" applyAlignment="1">
      <alignment horizontal="right"/>
    </xf>
    <xf numFmtId="0" fontId="8" fillId="34" borderId="32" xfId="0" applyFont="1" applyFill="1" applyBorder="1" applyAlignment="1">
      <alignment horizontal="right"/>
    </xf>
    <xf numFmtId="186" fontId="8" fillId="34" borderId="29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44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2" fontId="8" fillId="34" borderId="24" xfId="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8" fillId="34" borderId="17" xfId="0" applyNumberFormat="1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44" fontId="8" fillId="34" borderId="22" xfId="45" applyNumberFormat="1" applyFont="1" applyFill="1" applyBorder="1" applyAlignment="1">
      <alignment horizontal="center" vertical="center"/>
    </xf>
    <xf numFmtId="7" fontId="8" fillId="34" borderId="17" xfId="45" applyNumberFormat="1" applyFont="1" applyFill="1" applyBorder="1" applyAlignment="1">
      <alignment horizontal="center" vertical="center"/>
    </xf>
    <xf numFmtId="186" fontId="8" fillId="34" borderId="23" xfId="45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186" fontId="8" fillId="34" borderId="0" xfId="0" applyNumberFormat="1" applyFont="1" applyFill="1" applyBorder="1" applyAlignment="1">
      <alignment horizontal="center" vertical="center"/>
    </xf>
    <xf numFmtId="186" fontId="8" fillId="34" borderId="0" xfId="45" applyNumberFormat="1" applyFont="1" applyFill="1" applyBorder="1" applyAlignment="1">
      <alignment horizontal="center" vertical="center"/>
    </xf>
    <xf numFmtId="186" fontId="8" fillId="34" borderId="10" xfId="0" applyNumberFormat="1" applyFont="1" applyFill="1" applyBorder="1" applyAlignment="1">
      <alignment horizontal="center" vertical="center"/>
    </xf>
    <xf numFmtId="186" fontId="8" fillId="34" borderId="35" xfId="45" applyNumberFormat="1" applyFont="1" applyFill="1" applyBorder="1" applyAlignment="1">
      <alignment horizontal="center" vertical="center"/>
    </xf>
    <xf numFmtId="186" fontId="8" fillId="34" borderId="36" xfId="45" applyNumberFormat="1" applyFont="1" applyFill="1" applyBorder="1" applyAlignment="1">
      <alignment horizontal="center" vertical="center"/>
    </xf>
    <xf numFmtId="176" fontId="8" fillId="10" borderId="29" xfId="60" applyNumberFormat="1" applyFont="1" applyFill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horizontal="center" vertical="center"/>
    </xf>
    <xf numFmtId="0" fontId="7" fillId="39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1"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rgb="FF969696"/>
      </font>
      <fill>
        <patternFill patternType="solid">
          <fgColor rgb="FFCC99FF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\Downloads\Or&#231;amento%20Tril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90" zoomScaleNormal="90" zoomScalePageLayoutView="0" workbookViewId="0" topLeftCell="A4">
      <selection activeCell="O13" sqref="O13"/>
    </sheetView>
  </sheetViews>
  <sheetFormatPr defaultColWidth="9.140625" defaultRowHeight="12.75"/>
  <cols>
    <col min="1" max="1" width="9.28125" style="1" customWidth="1"/>
    <col min="2" max="2" width="12.8515625" style="1" customWidth="1"/>
    <col min="3" max="3" width="53.00390625" style="1" customWidth="1"/>
    <col min="4" max="4" width="11.7109375" style="1" customWidth="1"/>
    <col min="5" max="5" width="9.57421875" style="1" customWidth="1"/>
    <col min="6" max="7" width="11.140625" style="1" customWidth="1"/>
    <col min="8" max="8" width="10.8515625" style="1" customWidth="1"/>
    <col min="9" max="9" width="15.7109375" style="1" customWidth="1"/>
    <col min="10" max="10" width="11.57421875" style="1" customWidth="1"/>
    <col min="11" max="11" width="16.421875" style="1" customWidth="1"/>
    <col min="12" max="12" width="17.28125" style="1" customWidth="1"/>
  </cols>
  <sheetData>
    <row r="1" spans="1:12" ht="18.75" thickBot="1">
      <c r="A1" s="163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ht="14.25">
      <c r="A2" s="15" t="s">
        <v>16</v>
      </c>
      <c r="B2" s="16" t="s">
        <v>85</v>
      </c>
      <c r="D2" s="16"/>
      <c r="E2" s="17"/>
      <c r="F2" s="3"/>
      <c r="G2" s="21"/>
      <c r="H2" s="19"/>
      <c r="I2" s="18"/>
      <c r="J2" s="18"/>
      <c r="K2" s="18"/>
      <c r="L2" s="20"/>
    </row>
    <row r="3" spans="1:12" ht="14.25">
      <c r="A3" s="13" t="s">
        <v>7</v>
      </c>
      <c r="B3" s="4" t="s">
        <v>89</v>
      </c>
      <c r="D3" s="4"/>
      <c r="E3" s="3"/>
      <c r="F3" s="3"/>
      <c r="G3" s="22"/>
      <c r="H3" s="23" t="s">
        <v>88</v>
      </c>
      <c r="I3" s="3"/>
      <c r="J3" s="3"/>
      <c r="K3" s="6"/>
      <c r="L3" s="14"/>
    </row>
    <row r="4" spans="1:12" ht="15" thickBot="1">
      <c r="A4" s="24" t="s">
        <v>24</v>
      </c>
      <c r="B4" s="25" t="s">
        <v>25</v>
      </c>
      <c r="C4" s="25" t="s">
        <v>86</v>
      </c>
      <c r="D4" s="4"/>
      <c r="E4" s="3"/>
      <c r="F4" s="3"/>
      <c r="H4" s="3" t="s">
        <v>87</v>
      </c>
      <c r="I4" s="3"/>
      <c r="J4" s="12"/>
      <c r="L4" s="14"/>
    </row>
    <row r="5" spans="1:12" ht="25.5" customHeight="1">
      <c r="A5" s="153" t="s">
        <v>17</v>
      </c>
      <c r="B5" s="150"/>
      <c r="C5" s="150" t="s">
        <v>1</v>
      </c>
      <c r="D5" s="151" t="s">
        <v>11</v>
      </c>
      <c r="E5" s="150" t="s">
        <v>2</v>
      </c>
      <c r="F5" s="141" t="s">
        <v>90</v>
      </c>
      <c r="G5" s="141" t="s">
        <v>91</v>
      </c>
      <c r="H5" s="150" t="s">
        <v>19</v>
      </c>
      <c r="I5" s="150"/>
      <c r="J5" s="150" t="s">
        <v>21</v>
      </c>
      <c r="K5" s="150"/>
      <c r="L5" s="148" t="s">
        <v>22</v>
      </c>
    </row>
    <row r="6" spans="1:12" ht="13.5">
      <c r="A6" s="154"/>
      <c r="B6" s="155"/>
      <c r="C6" s="155"/>
      <c r="D6" s="152"/>
      <c r="E6" s="155"/>
      <c r="F6" s="142"/>
      <c r="G6" s="142"/>
      <c r="H6" s="9" t="s">
        <v>20</v>
      </c>
      <c r="I6" s="8" t="s">
        <v>18</v>
      </c>
      <c r="J6" s="9" t="s">
        <v>20</v>
      </c>
      <c r="K6" s="11" t="s">
        <v>18</v>
      </c>
      <c r="L6" s="149"/>
    </row>
    <row r="7" spans="1:12" ht="12.75">
      <c r="A7" s="37" t="s">
        <v>3</v>
      </c>
      <c r="B7" s="38" t="s">
        <v>99</v>
      </c>
      <c r="C7" s="166" t="s">
        <v>34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1:12" ht="42.75" customHeight="1">
      <c r="A8" s="39" t="s">
        <v>8</v>
      </c>
      <c r="B8" s="74" t="s">
        <v>31</v>
      </c>
      <c r="C8" s="75" t="str">
        <f ca="1">IF($C8="S",REFERENCIA.Descricao,"(digite a descrição aqui)")</f>
        <v>PLACA DE OBRA (PARA CONSTRUCAO CIVIL) EM CHAPA GALVANIZADA *N. 22*, ADESIVADA, DE *2,0 X 1,125* M (SEM POSTES PARA FIXACAO)</v>
      </c>
      <c r="D8" s="76">
        <v>2.5</v>
      </c>
      <c r="E8" s="34" t="s">
        <v>0</v>
      </c>
      <c r="F8" s="34">
        <v>250</v>
      </c>
      <c r="G8" s="40">
        <v>310</v>
      </c>
      <c r="H8" s="41">
        <v>217</v>
      </c>
      <c r="I8" s="42">
        <f>H8*D8</f>
        <v>542.5</v>
      </c>
      <c r="J8" s="43">
        <v>93</v>
      </c>
      <c r="K8" s="42">
        <f>J8*D8</f>
        <v>232.5</v>
      </c>
      <c r="L8" s="44">
        <f>K8+I8</f>
        <v>775</v>
      </c>
    </row>
    <row r="9" spans="1:12" ht="13.5">
      <c r="A9" s="39" t="s">
        <v>4</v>
      </c>
      <c r="B9" s="74" t="s">
        <v>32</v>
      </c>
      <c r="C9" s="75" t="str">
        <f ca="1">IF($C9="S",REFERENCIA.Descricao,"(digite a descrição aqui)")</f>
        <v>LOCAÇÃO DE PAVIMENTAÇÃO. AF_10/2018</v>
      </c>
      <c r="D9" s="77" t="s">
        <v>33</v>
      </c>
      <c r="E9" s="78" t="s">
        <v>35</v>
      </c>
      <c r="F9" s="102">
        <v>0.55</v>
      </c>
      <c r="G9" s="40">
        <v>0.68</v>
      </c>
      <c r="H9" s="41">
        <v>0.07</v>
      </c>
      <c r="I9" s="42">
        <f>H9*D9</f>
        <v>70</v>
      </c>
      <c r="J9" s="43">
        <v>0.61</v>
      </c>
      <c r="K9" s="42">
        <f>J9*D9</f>
        <v>610</v>
      </c>
      <c r="L9" s="44">
        <f>K9+I9</f>
        <v>680</v>
      </c>
    </row>
    <row r="10" spans="1:12" ht="14.25" customHeight="1">
      <c r="A10" s="138" t="s">
        <v>79</v>
      </c>
      <c r="B10" s="139"/>
      <c r="C10" s="139"/>
      <c r="D10" s="139"/>
      <c r="E10" s="139"/>
      <c r="F10" s="139"/>
      <c r="G10" s="140"/>
      <c r="H10" s="143">
        <f>I8+I9</f>
        <v>612.5</v>
      </c>
      <c r="I10" s="144"/>
      <c r="J10" s="129">
        <f>K9+K8</f>
        <v>842.5</v>
      </c>
      <c r="K10" s="145"/>
      <c r="L10" s="108">
        <f>L8+L9</f>
        <v>1455</v>
      </c>
    </row>
    <row r="11" spans="1:12" ht="14.25" customHeight="1">
      <c r="A11" s="63"/>
      <c r="B11" s="64"/>
      <c r="C11" s="64"/>
      <c r="D11" s="64"/>
      <c r="E11" s="64"/>
      <c r="F11" s="73"/>
      <c r="G11" s="64"/>
      <c r="H11" s="66"/>
      <c r="I11" s="66"/>
      <c r="J11" s="65"/>
      <c r="K11" s="65"/>
      <c r="L11" s="51"/>
    </row>
    <row r="12" spans="1:12" ht="14.25" customHeight="1">
      <c r="A12" s="69" t="s">
        <v>28</v>
      </c>
      <c r="B12" s="52" t="s">
        <v>99</v>
      </c>
      <c r="C12" s="53" t="s">
        <v>36</v>
      </c>
      <c r="D12" s="54"/>
      <c r="E12" s="54"/>
      <c r="F12" s="54"/>
      <c r="G12" s="54"/>
      <c r="H12" s="54"/>
      <c r="I12" s="136"/>
      <c r="J12" s="137"/>
      <c r="K12" s="35"/>
      <c r="L12" s="36"/>
    </row>
    <row r="13" spans="1:12" ht="74.25" customHeight="1">
      <c r="A13" s="70" t="s">
        <v>5</v>
      </c>
      <c r="B13" s="74" t="s">
        <v>37</v>
      </c>
      <c r="C13" s="75" t="str">
        <f ca="1">IF($C13="S",REFERENCIA.Descricao,"(digite a descrição aqui)")</f>
        <v>ASSENTAMENTO DE GUIA (MEIO-FIO) EM TRECHO RETO, CONFECCIONADA EM CONCRETO PRÉ-FABRICADO, DIMENSÕES 100X15X13X30 CM (COMPRIMENTO X BASE INFERIOR X BASE SUPERIOR X ALTURA), PARA VIAS URBANAS (USO VIÁRIO). AF_06/2016</v>
      </c>
      <c r="D13" s="50">
        <v>2000</v>
      </c>
      <c r="E13" s="34" t="s">
        <v>35</v>
      </c>
      <c r="F13" s="34">
        <v>46.25</v>
      </c>
      <c r="G13" s="55">
        <v>57.35</v>
      </c>
      <c r="H13" s="56">
        <v>36.89</v>
      </c>
      <c r="I13" s="42">
        <f>H13*D13</f>
        <v>73780</v>
      </c>
      <c r="J13" s="57">
        <v>20.46</v>
      </c>
      <c r="K13" s="67">
        <f>J13*D13</f>
        <v>40920</v>
      </c>
      <c r="L13" s="68">
        <f>K13+I13</f>
        <v>114700</v>
      </c>
    </row>
    <row r="14" spans="1:12" ht="56.25" customHeight="1">
      <c r="A14" s="70" t="s">
        <v>26</v>
      </c>
      <c r="B14" s="74" t="s">
        <v>38</v>
      </c>
      <c r="C14" s="75" t="str">
        <f ca="1">IF($C14="S",REFERENCIA.Descricao,"(digite a descrição aqui)")</f>
        <v>EXECUÇÃO DE PÁTIO/ESTACIONAMENTO EM PISO INTERTRAVADO, COM BLOCO RETANGULAR COLORIDO DE 20 X 10 CM, ESPESSURA 6 CM. AF_12/2015</v>
      </c>
      <c r="D14" s="50">
        <v>1500</v>
      </c>
      <c r="E14" s="34" t="s">
        <v>49</v>
      </c>
      <c r="F14" s="34">
        <v>58.77</v>
      </c>
      <c r="G14" s="55">
        <v>72.87</v>
      </c>
      <c r="H14" s="56">
        <v>64.95</v>
      </c>
      <c r="I14" s="42">
        <f>H14*D14</f>
        <v>97425</v>
      </c>
      <c r="J14" s="57">
        <v>7.92</v>
      </c>
      <c r="K14" s="67">
        <f>J14*D14</f>
        <v>11880</v>
      </c>
      <c r="L14" s="68">
        <f>K14+I14</f>
        <v>109305</v>
      </c>
    </row>
    <row r="15" spans="1:12" ht="56.25" customHeight="1">
      <c r="A15" s="70" t="s">
        <v>29</v>
      </c>
      <c r="B15" s="74" t="s">
        <v>39</v>
      </c>
      <c r="C15" s="75" t="str">
        <f ca="1">IF($C15="S",REFERENCIA.Descricao,"(digite a descrição aqui)")</f>
        <v>EXECUÇÃO DE PÁTIO/ESTACIONAMENTO EM PISO INTERTRAVADO, COM BLOCO RETANGULAR COR NATURAL DE 20 X 10 CM, ESPESSURA 6 CM. AF_12/2015</v>
      </c>
      <c r="D15" s="50">
        <v>1250</v>
      </c>
      <c r="E15" s="34" t="s">
        <v>49</v>
      </c>
      <c r="F15" s="34">
        <v>52.23</v>
      </c>
      <c r="G15" s="55">
        <v>64.77</v>
      </c>
      <c r="H15" s="56">
        <v>56.85</v>
      </c>
      <c r="I15" s="42">
        <f>H15*D15</f>
        <v>71062.5</v>
      </c>
      <c r="J15" s="57">
        <v>7.92</v>
      </c>
      <c r="K15" s="67">
        <f>J15*D15</f>
        <v>9900</v>
      </c>
      <c r="L15" s="68">
        <f>K15+I15</f>
        <v>80962.5</v>
      </c>
    </row>
    <row r="16" spans="1:12" ht="56.25" customHeight="1">
      <c r="A16" s="70" t="s">
        <v>30</v>
      </c>
      <c r="B16" s="74" t="s">
        <v>40</v>
      </c>
      <c r="C16" s="75" t="str">
        <f ca="1">IF($C16="S",REFERENCIA.Descricao,"(digite a descrição aqui)")</f>
        <v>EXECUÇÃO DE PASSEIO EM PISO INTERTRAVADO, COM BLOCO RETANGULAR, TATIL,  COR COLORIDO DE 20 X 10 CM, ESPESSURA 6 CM. </v>
      </c>
      <c r="D16" s="50">
        <v>250</v>
      </c>
      <c r="E16" s="72" t="s">
        <v>49</v>
      </c>
      <c r="F16" s="72">
        <v>123.68</v>
      </c>
      <c r="G16" s="55">
        <v>153.36</v>
      </c>
      <c r="H16" s="56">
        <v>145.44</v>
      </c>
      <c r="I16" s="42">
        <f>H16*D16</f>
        <v>36360</v>
      </c>
      <c r="J16" s="57">
        <v>7.92</v>
      </c>
      <c r="K16" s="67">
        <f>J16*D16</f>
        <v>1980</v>
      </c>
      <c r="L16" s="68">
        <f>K16+I16</f>
        <v>38340</v>
      </c>
    </row>
    <row r="17" spans="1:12" ht="56.25" customHeight="1">
      <c r="A17" s="70" t="s">
        <v>41</v>
      </c>
      <c r="B17" s="74" t="s">
        <v>42</v>
      </c>
      <c r="C17" s="75" t="str">
        <f ca="1">IF($C17="S",REFERENCIA.Descricao,"(digite a descrição aqui)")</f>
        <v>TRANSPORTE COM CAMINHÃO BASCULANTE DE 6 M³, EM VIA URBANA PAVIMENTADA, ADICIONAL PARA DMT EXCEDENTE A 30 KM (UNIDADE: M3XKM). AF_07/2020</v>
      </c>
      <c r="D17" s="50">
        <v>1350</v>
      </c>
      <c r="E17" s="78" t="s">
        <v>43</v>
      </c>
      <c r="F17" s="102">
        <v>0.9</v>
      </c>
      <c r="G17" s="55">
        <v>1.12</v>
      </c>
      <c r="H17" s="56">
        <v>0.93</v>
      </c>
      <c r="I17" s="42">
        <f>H17*D17</f>
        <v>1255.5</v>
      </c>
      <c r="J17" s="57">
        <v>0.19</v>
      </c>
      <c r="K17" s="67">
        <f>J17*D17</f>
        <v>256.5</v>
      </c>
      <c r="L17" s="68">
        <f>K17+I17</f>
        <v>1512</v>
      </c>
    </row>
    <row r="18" spans="1:12" ht="14.25" customHeight="1" thickBot="1">
      <c r="A18" s="131" t="s">
        <v>80</v>
      </c>
      <c r="B18" s="132"/>
      <c r="C18" s="132"/>
      <c r="D18" s="132"/>
      <c r="E18" s="132"/>
      <c r="F18" s="132"/>
      <c r="G18" s="133"/>
      <c r="H18" s="134">
        <f>I14+I16+I15+I13+I17</f>
        <v>279883</v>
      </c>
      <c r="I18" s="135"/>
      <c r="J18" s="134">
        <f>K16+K14+K15+K13+K17</f>
        <v>64936.5</v>
      </c>
      <c r="K18" s="135"/>
      <c r="L18" s="107">
        <f>L15+L13+L16+L14+L17</f>
        <v>344819.5</v>
      </c>
    </row>
    <row r="19" spans="1:12" ht="14.25" customHeight="1">
      <c r="A19" s="63"/>
      <c r="B19" s="64"/>
      <c r="C19" s="64"/>
      <c r="D19" s="64"/>
      <c r="E19" s="64"/>
      <c r="F19" s="73"/>
      <c r="G19" s="64"/>
      <c r="H19" s="66"/>
      <c r="I19" s="66"/>
      <c r="J19" s="65"/>
      <c r="K19" s="65"/>
      <c r="L19" s="51"/>
    </row>
    <row r="20" spans="1:12" ht="12.75">
      <c r="A20" s="45" t="s">
        <v>27</v>
      </c>
      <c r="B20" s="46" t="s">
        <v>99</v>
      </c>
      <c r="C20" s="126" t="s">
        <v>44</v>
      </c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38.25">
      <c r="A21" s="39" t="s">
        <v>12</v>
      </c>
      <c r="B21" s="74" t="s">
        <v>45</v>
      </c>
      <c r="C21" s="75" t="str">
        <f ca="1">IF($C21="S",REFERENCIA.Descricao,"(digite a descrição aqui)")</f>
        <v>TUBO ACO GALVANIZADO COM COSTURA, CLASSE LEVE, DN 50 MM ( 2"),  E = 3,00 MM,  *4,40* KG/M (NBR 5580)</v>
      </c>
      <c r="D21" s="71">
        <v>37.5</v>
      </c>
      <c r="E21" s="34" t="s">
        <v>35</v>
      </c>
      <c r="F21" s="34">
        <v>100.53</v>
      </c>
      <c r="G21" s="40">
        <v>124.66</v>
      </c>
      <c r="H21" s="47">
        <v>99.76</v>
      </c>
      <c r="I21" s="42">
        <f>H21*D21</f>
        <v>3741</v>
      </c>
      <c r="J21" s="43">
        <v>24.9</v>
      </c>
      <c r="K21" s="42">
        <f>J21*D21</f>
        <v>933.75</v>
      </c>
      <c r="L21" s="44">
        <f>K21+I21</f>
        <v>4674.75</v>
      </c>
    </row>
    <row r="22" spans="1:12" ht="51">
      <c r="A22" s="39" t="s">
        <v>46</v>
      </c>
      <c r="B22" s="74" t="s">
        <v>47</v>
      </c>
      <c r="C22" s="75" t="str">
        <f ca="1">IF($C22="S",REFERENCIA.Descricao,"(digite a descrição aqui)")</f>
        <v>CONCRETO FCK = 25MPA, TRAÇO 1:2,2:2,5 (EM MASSA SECA DE CIMENTO/ AREIA MÉDIA/ SEIXO ROLADO) - PREPARO MECÂNICO COM BETONEIRA 400 L. AF_05/2021</v>
      </c>
      <c r="D22" s="71">
        <v>0.47</v>
      </c>
      <c r="E22" s="34" t="s">
        <v>48</v>
      </c>
      <c r="F22" s="34">
        <v>433.77</v>
      </c>
      <c r="G22" s="40">
        <v>537.87</v>
      </c>
      <c r="H22" s="47">
        <v>447.04</v>
      </c>
      <c r="I22" s="42">
        <f>H22*D22</f>
        <v>210.1088</v>
      </c>
      <c r="J22" s="43">
        <v>90.83</v>
      </c>
      <c r="K22" s="42">
        <f>J22*D22</f>
        <v>42.690099999999994</v>
      </c>
      <c r="L22" s="44">
        <f>K22+I22</f>
        <v>252.7989</v>
      </c>
    </row>
    <row r="23" spans="1:12" ht="25.5">
      <c r="A23" s="39" t="s">
        <v>50</v>
      </c>
      <c r="B23" s="74" t="s">
        <v>51</v>
      </c>
      <c r="C23" s="75" t="str">
        <f ca="1">IF($C23="S",REFERENCIA.Descricao,"(digite a descrição aqui)")</f>
        <v>PLACA DE SINALIZACAO EM CHAPA DE ACO NUM 16 COM PINTURA REFLETIVA</v>
      </c>
      <c r="D23" s="71">
        <v>1.853</v>
      </c>
      <c r="E23" s="34" t="s">
        <v>49</v>
      </c>
      <c r="F23" s="34">
        <v>577.5</v>
      </c>
      <c r="G23" s="40">
        <v>716.1</v>
      </c>
      <c r="H23" s="47">
        <v>572.88</v>
      </c>
      <c r="I23" s="42">
        <f>H23*D23</f>
        <v>1061.54664</v>
      </c>
      <c r="J23" s="43">
        <v>143.22</v>
      </c>
      <c r="K23" s="42">
        <f>J23*D23</f>
        <v>265.38666</v>
      </c>
      <c r="L23" s="44">
        <f>K23+I23</f>
        <v>1326.9333000000001</v>
      </c>
    </row>
    <row r="24" spans="1:12" ht="25.5">
      <c r="A24" s="39" t="s">
        <v>52</v>
      </c>
      <c r="B24" s="74" t="s">
        <v>53</v>
      </c>
      <c r="C24" s="75" t="str">
        <f ca="1">IF($C24="S",REFERENCIA.Descricao,"(digite a descrição aqui)")</f>
        <v>PINTURA DE DEMARCAÇÃO DE VAGA COM TINTA ACRÍLICA, E = 10 CM, APLICAÇÃO MANUAL. AF_05/2021</v>
      </c>
      <c r="D24" s="71">
        <v>1000</v>
      </c>
      <c r="E24" s="34" t="s">
        <v>35</v>
      </c>
      <c r="F24" s="34">
        <v>3.66</v>
      </c>
      <c r="G24" s="40">
        <v>4.54</v>
      </c>
      <c r="H24" s="47">
        <v>1.29</v>
      </c>
      <c r="I24" s="42">
        <f>H24*D24</f>
        <v>1290</v>
      </c>
      <c r="J24" s="43">
        <v>3.25</v>
      </c>
      <c r="K24" s="42">
        <f>J24*D24</f>
        <v>3250</v>
      </c>
      <c r="L24" s="44">
        <f>K24+I24</f>
        <v>4540</v>
      </c>
    </row>
    <row r="25" spans="1:12" ht="53.25" customHeight="1">
      <c r="A25" s="39" t="s">
        <v>54</v>
      </c>
      <c r="B25" s="74" t="s">
        <v>55</v>
      </c>
      <c r="C25" s="75" t="str">
        <f ca="1">IF($C25="S",REFERENCIA.Descricao,"(digite a descrição aqui)")</f>
        <v>PINTURA DE SÍMBOLOS E TEXTOS COM TINTA ACRÍLICA, DEMARCAÇÃO COM FITA ADESIVA E APLICAÇÃO COM ROLO. AF_05/2021</v>
      </c>
      <c r="D25" s="71">
        <v>9.45</v>
      </c>
      <c r="E25" s="34" t="s">
        <v>49</v>
      </c>
      <c r="F25" s="34">
        <v>39.46</v>
      </c>
      <c r="G25" s="40">
        <v>48.93</v>
      </c>
      <c r="H25" s="47">
        <v>11.21</v>
      </c>
      <c r="I25" s="42">
        <f>H25*D25</f>
        <v>105.9345</v>
      </c>
      <c r="J25" s="43">
        <v>37.72</v>
      </c>
      <c r="K25" s="42">
        <f>J25*D25</f>
        <v>356.45399999999995</v>
      </c>
      <c r="L25" s="44">
        <f>K25+I25</f>
        <v>462.38849999999996</v>
      </c>
    </row>
    <row r="26" spans="1:12" ht="12.75">
      <c r="A26" s="146" t="s">
        <v>81</v>
      </c>
      <c r="B26" s="147"/>
      <c r="C26" s="147"/>
      <c r="D26" s="147"/>
      <c r="E26" s="147"/>
      <c r="F26" s="147"/>
      <c r="G26" s="147"/>
      <c r="H26" s="159">
        <f>I21+I22+I23+I24+I25</f>
        <v>6408.589940000001</v>
      </c>
      <c r="I26" s="159"/>
      <c r="J26" s="129">
        <f>K21+K22+K23+K24+K25</f>
        <v>4848.28076</v>
      </c>
      <c r="K26" s="130"/>
      <c r="L26" s="106">
        <f>L21+L22+L23+L24+L25</f>
        <v>11256.8707</v>
      </c>
    </row>
    <row r="27" spans="1:12" ht="12.75">
      <c r="A27" s="45" t="s">
        <v>13</v>
      </c>
      <c r="B27" s="48" t="s">
        <v>99</v>
      </c>
      <c r="C27" s="126" t="s">
        <v>56</v>
      </c>
      <c r="D27" s="127"/>
      <c r="E27" s="127"/>
      <c r="F27" s="127"/>
      <c r="G27" s="127"/>
      <c r="H27" s="127"/>
      <c r="I27" s="127"/>
      <c r="J27" s="127"/>
      <c r="K27" s="127"/>
      <c r="L27" s="128"/>
    </row>
    <row r="28" spans="1:12" ht="47.25" customHeight="1">
      <c r="A28" s="39" t="s">
        <v>9</v>
      </c>
      <c r="B28" s="74" t="s">
        <v>57</v>
      </c>
      <c r="C28" s="75" t="str">
        <f aca="true" ca="1" t="shared" si="0" ref="C28:C40">IF($C28="S",REFERENCIA.Descricao,"(digite a descrição aqui)")</f>
        <v>ESCAVAÇÃO MANUAL PARA BLOCO DE COROAMENTO OU SAPATA (SEM ESCAVAÇÃO PARA COLOCAÇÃO DE FÔRMAS). AF_06/2017</v>
      </c>
      <c r="D28" s="71">
        <v>0.7</v>
      </c>
      <c r="E28" s="34" t="s">
        <v>48</v>
      </c>
      <c r="F28" s="34">
        <v>131.92</v>
      </c>
      <c r="G28" s="40">
        <v>163.58</v>
      </c>
      <c r="H28" s="49">
        <v>38.85</v>
      </c>
      <c r="I28" s="42">
        <f>H28*D28</f>
        <v>27.195</v>
      </c>
      <c r="J28" s="43">
        <v>124.73</v>
      </c>
      <c r="K28" s="42">
        <f>J28*D28</f>
        <v>87.31099999999999</v>
      </c>
      <c r="L28" s="44">
        <f aca="true" t="shared" si="1" ref="L28:L40">K28+I28</f>
        <v>114.506</v>
      </c>
    </row>
    <row r="29" spans="1:12" ht="42" customHeight="1">
      <c r="A29" s="39" t="s">
        <v>10</v>
      </c>
      <c r="B29" s="74" t="s">
        <v>58</v>
      </c>
      <c r="C29" s="75" t="str">
        <f ca="1" t="shared" si="0"/>
        <v>PREPARO DE FUNDO DE VALA COM LARGURA MAIOR OU IGUAL A 1,5 M E MENOR QUE 2,5 M, COM CAMADA DE BRITA, LANÇAMENTO MANUAL. AF_08/2020</v>
      </c>
      <c r="D29" s="71">
        <v>0.06</v>
      </c>
      <c r="E29" s="34" t="s">
        <v>48</v>
      </c>
      <c r="F29" s="34">
        <v>184.21</v>
      </c>
      <c r="G29" s="40">
        <v>228.42</v>
      </c>
      <c r="H29" s="41">
        <v>124.81</v>
      </c>
      <c r="I29" s="42">
        <f>H29*D29</f>
        <v>7.4886</v>
      </c>
      <c r="J29" s="43">
        <v>103.61</v>
      </c>
      <c r="K29" s="42">
        <f>J29*D29</f>
        <v>6.2166</v>
      </c>
      <c r="L29" s="44">
        <f t="shared" si="1"/>
        <v>13.7052</v>
      </c>
    </row>
    <row r="30" spans="1:12" ht="42" customHeight="1">
      <c r="A30" s="39" t="s">
        <v>15</v>
      </c>
      <c r="B30" s="74" t="s">
        <v>59</v>
      </c>
      <c r="C30" s="75" t="str">
        <f ca="1" t="shared" si="0"/>
        <v>ARMAÇÃO DE BLOCO, VIGA BALDRAME OU SAPATA UTILIZANDO AÇO CA-50 DE 6,3 MM - MONTAGEM. AF_06/2017</v>
      </c>
      <c r="D30" s="71">
        <v>8.82</v>
      </c>
      <c r="E30" s="34" t="s">
        <v>60</v>
      </c>
      <c r="F30" s="34">
        <v>17.34</v>
      </c>
      <c r="G30" s="40">
        <v>21.5</v>
      </c>
      <c r="H30" s="41">
        <v>16.42</v>
      </c>
      <c r="I30" s="42">
        <f>H30*D30</f>
        <v>144.82440000000003</v>
      </c>
      <c r="J30" s="43">
        <v>5.08</v>
      </c>
      <c r="K30" s="42">
        <f>J30*D30</f>
        <v>44.805600000000005</v>
      </c>
      <c r="L30" s="44">
        <f t="shared" si="1"/>
        <v>189.63000000000002</v>
      </c>
    </row>
    <row r="31" spans="1:12" ht="42" customHeight="1">
      <c r="A31" s="39" t="s">
        <v>61</v>
      </c>
      <c r="B31" s="74" t="s">
        <v>62</v>
      </c>
      <c r="C31" s="75" t="str">
        <f ca="1" t="shared" si="0"/>
        <v>CONCRETAGEM DE SAPATAS, FCK 30 MPA, COM USO DE BOMBA  LANÇAMENTO, ADENSAMENTO E ACABAMENTO. AF_11/2016</v>
      </c>
      <c r="D31" s="71">
        <v>0.7</v>
      </c>
      <c r="E31" s="34" t="s">
        <v>48</v>
      </c>
      <c r="F31" s="34">
        <v>527.17</v>
      </c>
      <c r="G31" s="40">
        <v>653.69</v>
      </c>
      <c r="H31" s="41">
        <v>629.68</v>
      </c>
      <c r="I31" s="42">
        <v>441.43</v>
      </c>
      <c r="J31" s="43">
        <v>24.01</v>
      </c>
      <c r="K31" s="42">
        <v>17.46</v>
      </c>
      <c r="L31" s="103">
        <f t="shared" si="1"/>
        <v>458.89</v>
      </c>
    </row>
    <row r="32" spans="1:12" ht="57.75" customHeight="1">
      <c r="A32" s="39" t="s">
        <v>63</v>
      </c>
      <c r="B32" s="74" t="s">
        <v>64</v>
      </c>
      <c r="C32" s="75" t="str">
        <f ca="1" t="shared" si="0"/>
        <v>MONTAGEM E DESMONTAGEM DE FÔRMA DE PILARES RETANGULARES E ESTRUTURAS SIMILARES, PÉ-DIREITO SIMPLES, EM MADEIRA SERRADA, 2 UTILIZAÇÕES. AF_09/2020</v>
      </c>
      <c r="D32" s="71">
        <v>6.24</v>
      </c>
      <c r="E32" s="34" t="s">
        <v>49</v>
      </c>
      <c r="F32" s="34">
        <v>144.4</v>
      </c>
      <c r="G32" s="40">
        <v>179.06</v>
      </c>
      <c r="H32" s="41">
        <v>100.05</v>
      </c>
      <c r="I32" s="42">
        <f aca="true" t="shared" si="2" ref="I32:I40">H32*D32</f>
        <v>624.312</v>
      </c>
      <c r="J32" s="43">
        <v>79.01</v>
      </c>
      <c r="K32" s="42">
        <f aca="true" t="shared" si="3" ref="K32:K40">J32*D32</f>
        <v>493.02240000000006</v>
      </c>
      <c r="L32" s="44">
        <f t="shared" si="1"/>
        <v>1117.3344000000002</v>
      </c>
    </row>
    <row r="33" spans="1:12" ht="57.75" customHeight="1">
      <c r="A33" s="39" t="s">
        <v>65</v>
      </c>
      <c r="B33" s="74" t="s">
        <v>66</v>
      </c>
      <c r="C33" s="75" t="str">
        <f ca="1" t="shared" si="0"/>
        <v>ARMAÇÃO DE PILAR OU VIGA DE UMA ESTRUTURA CONVENCIONAL DE CONCRETO ARMADO EM UMA EDIFICAÇÃO TÉRREA OU SOBRADO UTILIZANDO AÇO CA-60 DE 5,0 MM - MONTAGEM. AF_12/2015</v>
      </c>
      <c r="D33" s="71">
        <v>18.48</v>
      </c>
      <c r="E33" s="34" t="s">
        <v>60</v>
      </c>
      <c r="F33" s="34">
        <v>18.51</v>
      </c>
      <c r="G33" s="40">
        <v>22.95</v>
      </c>
      <c r="H33" s="41">
        <v>15.59</v>
      </c>
      <c r="I33" s="42">
        <f t="shared" si="2"/>
        <v>288.1032</v>
      </c>
      <c r="J33" s="43">
        <v>7.36</v>
      </c>
      <c r="K33" s="42">
        <f t="shared" si="3"/>
        <v>136.0128</v>
      </c>
      <c r="L33" s="44">
        <f t="shared" si="1"/>
        <v>424.116</v>
      </c>
    </row>
    <row r="34" spans="1:12" ht="57.75" customHeight="1">
      <c r="A34" s="39" t="s">
        <v>67</v>
      </c>
      <c r="B34" s="74" t="s">
        <v>68</v>
      </c>
      <c r="C34" s="75" t="str">
        <f ca="1" t="shared" si="0"/>
        <v>CONCRETAGEM DE PILARES, FCK = 25 MPA, COM USO DE BOMBA EM EDIFICAÇÃO COM SEÇÃO MÉDIA DE PILARES MENOR OU IGUAL A 0,25 M² - LANÇAMENTO, ADENSAMENTO E ACABAMENTO. AF_12/2015</v>
      </c>
      <c r="D34" s="71">
        <v>1.01</v>
      </c>
      <c r="E34" s="34" t="s">
        <v>48</v>
      </c>
      <c r="F34" s="34">
        <v>498.49</v>
      </c>
      <c r="G34" s="40">
        <v>618.13</v>
      </c>
      <c r="H34" s="41">
        <v>588.46</v>
      </c>
      <c r="I34" s="42">
        <f t="shared" si="2"/>
        <v>594.3446</v>
      </c>
      <c r="J34" s="43">
        <v>29.67</v>
      </c>
      <c r="K34" s="42">
        <f t="shared" si="3"/>
        <v>29.966700000000003</v>
      </c>
      <c r="L34" s="44">
        <f t="shared" si="1"/>
        <v>624.3113000000001</v>
      </c>
    </row>
    <row r="35" spans="1:12" ht="57.75" customHeight="1">
      <c r="A35" s="39" t="s">
        <v>69</v>
      </c>
      <c r="B35" s="74" t="s">
        <v>70</v>
      </c>
      <c r="C35" s="75" t="str">
        <f ca="1" t="shared" si="0"/>
        <v>MONTAGEM E DESMONTAGEM DE FÔRMA DE VIGA, ESCORAMENTO COM GARFO DE MADEIRA, PÉ-DIREITO SIMPLES, EM CHAPA DE MADEIRA RESINADA, 2 UTILIZAÇÕES. AF_09/2020</v>
      </c>
      <c r="D35" s="71">
        <v>7.71</v>
      </c>
      <c r="E35" s="34" t="s">
        <v>49</v>
      </c>
      <c r="F35" s="34">
        <v>174.08</v>
      </c>
      <c r="G35" s="40">
        <v>215.86</v>
      </c>
      <c r="H35" s="41">
        <v>159.14</v>
      </c>
      <c r="I35" s="42">
        <f t="shared" si="2"/>
        <v>1226.9694</v>
      </c>
      <c r="J35" s="43">
        <v>56.72</v>
      </c>
      <c r="K35" s="42">
        <f t="shared" si="3"/>
        <v>437.3112</v>
      </c>
      <c r="L35" s="44">
        <f t="shared" si="1"/>
        <v>1664.2806</v>
      </c>
    </row>
    <row r="36" spans="1:12" ht="57.75" customHeight="1">
      <c r="A36" s="39" t="s">
        <v>71</v>
      </c>
      <c r="B36" s="74" t="s">
        <v>72</v>
      </c>
      <c r="C36" s="75" t="str">
        <f ca="1" t="shared" si="0"/>
        <v>ARMAÇÃO DE PILAR OU VIGA DE UMA ESTRUTURA CONVENCIONAL DE CONCRETO ARMADO EM UMA EDIFICAÇÃO TÉRREA OU SOBRADO UTILIZANDO AÇO CA-50 DE 10,0 MM - MONTAGEM. AF_12/2015</v>
      </c>
      <c r="D36" s="71">
        <v>51.83</v>
      </c>
      <c r="E36" s="34" t="s">
        <v>60</v>
      </c>
      <c r="F36" s="34">
        <v>14.49</v>
      </c>
      <c r="G36" s="40">
        <v>17.97</v>
      </c>
      <c r="H36" s="41">
        <v>15.35</v>
      </c>
      <c r="I36" s="42">
        <f t="shared" si="2"/>
        <v>795.5904999999999</v>
      </c>
      <c r="J36" s="43">
        <v>2.62</v>
      </c>
      <c r="K36" s="42">
        <f t="shared" si="3"/>
        <v>135.7946</v>
      </c>
      <c r="L36" s="44">
        <f t="shared" si="1"/>
        <v>931.3851</v>
      </c>
    </row>
    <row r="37" spans="1:12" ht="57.75" customHeight="1">
      <c r="A37" s="39" t="s">
        <v>73</v>
      </c>
      <c r="B37" s="74" t="s">
        <v>74</v>
      </c>
      <c r="C37" s="75" t="str">
        <f ca="1" t="shared" si="0"/>
        <v>LETRA ACO INOX (AISI 304), CHAPA NUM. 22, RECORTADO, H= 20 CM (SEM RELEVO)</v>
      </c>
      <c r="D37" s="71">
        <v>41</v>
      </c>
      <c r="E37" s="34" t="s">
        <v>75</v>
      </c>
      <c r="F37" s="34">
        <v>98.55</v>
      </c>
      <c r="G37" s="40">
        <v>122.2</v>
      </c>
      <c r="H37" s="41">
        <f>(G37*0.8)</f>
        <v>97.76</v>
      </c>
      <c r="I37" s="42">
        <f t="shared" si="2"/>
        <v>4008.1600000000003</v>
      </c>
      <c r="J37" s="43">
        <f>(G37*0.2)</f>
        <v>24.44</v>
      </c>
      <c r="K37" s="42">
        <f t="shared" si="3"/>
        <v>1002.0400000000001</v>
      </c>
      <c r="L37" s="44">
        <f t="shared" si="1"/>
        <v>5010.200000000001</v>
      </c>
    </row>
    <row r="38" spans="1:12" ht="57.75" customHeight="1">
      <c r="A38" s="39" t="s">
        <v>92</v>
      </c>
      <c r="B38" s="74" t="s">
        <v>76</v>
      </c>
      <c r="C38" s="75" t="str">
        <f ca="1" t="shared" si="0"/>
        <v>APLICAÇÃO MANUAL DE MASSA ACRÍLICA EM PANOS DE FACHADA SEM PRESENÇA DE VÃOS, DE EDIFÍCIOS DE MÚLTIPLOS PAVIMENTOS, DUAS DEMÃOS. AF_05/2017</v>
      </c>
      <c r="D38" s="71">
        <v>27.98</v>
      </c>
      <c r="E38" s="34" t="s">
        <v>49</v>
      </c>
      <c r="F38" s="34">
        <v>19.16</v>
      </c>
      <c r="G38" s="40">
        <v>23.76</v>
      </c>
      <c r="H38" s="41">
        <v>14.94</v>
      </c>
      <c r="I38" s="42">
        <f t="shared" si="2"/>
        <v>418.02119999999996</v>
      </c>
      <c r="J38" s="43">
        <v>8.82</v>
      </c>
      <c r="K38" s="42">
        <f t="shared" si="3"/>
        <v>246.7836</v>
      </c>
      <c r="L38" s="44">
        <f t="shared" si="1"/>
        <v>664.8048</v>
      </c>
    </row>
    <row r="39" spans="1:12" ht="57.75" customHeight="1">
      <c r="A39" s="39" t="s">
        <v>93</v>
      </c>
      <c r="B39" s="74" t="s">
        <v>77</v>
      </c>
      <c r="C39" s="75" t="str">
        <f ca="1" t="shared" si="0"/>
        <v>APLICAÇÃO DE FUNDO SELADOR ACRÍLICO EM PAREDES, UMA DEMÃO. AF_06/2014</v>
      </c>
      <c r="D39" s="71">
        <v>13.99</v>
      </c>
      <c r="E39" s="34" t="s">
        <v>49</v>
      </c>
      <c r="F39" s="34">
        <v>2.16</v>
      </c>
      <c r="G39" s="40">
        <v>2.68</v>
      </c>
      <c r="H39" s="41">
        <v>1.57</v>
      </c>
      <c r="I39" s="42">
        <f t="shared" si="2"/>
        <v>21.9643</v>
      </c>
      <c r="J39" s="43">
        <v>1.11</v>
      </c>
      <c r="K39" s="42">
        <f t="shared" si="3"/>
        <v>15.528900000000002</v>
      </c>
      <c r="L39" s="44">
        <f t="shared" si="1"/>
        <v>37.4932</v>
      </c>
    </row>
    <row r="40" spans="1:12" ht="57.75" customHeight="1">
      <c r="A40" s="39" t="s">
        <v>94</v>
      </c>
      <c r="B40" s="74" t="s">
        <v>78</v>
      </c>
      <c r="C40" s="75" t="str">
        <f ca="1" t="shared" si="0"/>
        <v>APLICAÇÃO MANUAL DE PINTURA COM TINTA LÁTEX ACRÍLICA EM PAREDES, DUAS DEMÃOS. AF_06/2014</v>
      </c>
      <c r="D40" s="71">
        <v>27.98</v>
      </c>
      <c r="E40" s="34" t="s">
        <v>49</v>
      </c>
      <c r="F40" s="34">
        <v>13.99</v>
      </c>
      <c r="G40" s="40">
        <v>17.35</v>
      </c>
      <c r="H40" s="41">
        <v>12.04</v>
      </c>
      <c r="I40" s="42">
        <f t="shared" si="2"/>
        <v>336.87919999999997</v>
      </c>
      <c r="J40" s="43">
        <v>5.31</v>
      </c>
      <c r="K40" s="42">
        <f t="shared" si="3"/>
        <v>148.57379999999998</v>
      </c>
      <c r="L40" s="44">
        <f t="shared" si="1"/>
        <v>485.453</v>
      </c>
    </row>
    <row r="41" spans="1:12" ht="12.75">
      <c r="A41" s="122" t="s">
        <v>82</v>
      </c>
      <c r="B41" s="123"/>
      <c r="C41" s="123"/>
      <c r="D41" s="123"/>
      <c r="E41" s="123"/>
      <c r="F41" s="123"/>
      <c r="G41" s="123"/>
      <c r="H41" s="124">
        <f>SUM(I28:I40)</f>
        <v>8935.282399999998</v>
      </c>
      <c r="I41" s="125"/>
      <c r="J41" s="160">
        <f>SUM(K28:K40)</f>
        <v>2800.8272</v>
      </c>
      <c r="K41" s="161"/>
      <c r="L41" s="105">
        <f>SUM(L28:L40)</f>
        <v>11736.109600000002</v>
      </c>
    </row>
    <row r="42" spans="1:12" ht="13.5">
      <c r="A42" s="58"/>
      <c r="B42" s="59"/>
      <c r="C42" s="59"/>
      <c r="D42" s="59"/>
      <c r="E42" s="59"/>
      <c r="F42" s="59"/>
      <c r="G42" s="59"/>
      <c r="H42" s="115" t="s">
        <v>6</v>
      </c>
      <c r="I42" s="115"/>
      <c r="J42" s="115" t="s">
        <v>23</v>
      </c>
      <c r="K42" s="115"/>
      <c r="L42" s="29" t="s">
        <v>18</v>
      </c>
    </row>
    <row r="43" spans="1:12" ht="33" customHeight="1" thickBot="1">
      <c r="A43" s="117" t="s">
        <v>83</v>
      </c>
      <c r="B43" s="118"/>
      <c r="C43" s="118"/>
      <c r="D43" s="118"/>
      <c r="E43" s="118"/>
      <c r="F43" s="118"/>
      <c r="G43" s="119"/>
      <c r="H43" s="113">
        <f>H41+H26+H18+H10</f>
        <v>295839.37234</v>
      </c>
      <c r="I43" s="114"/>
      <c r="J43" s="116">
        <f>J41+J26+J18+J10</f>
        <v>73428.10796</v>
      </c>
      <c r="K43" s="116"/>
      <c r="L43" s="104">
        <f>L41+L26+L18+L10</f>
        <v>369267.4803</v>
      </c>
    </row>
    <row r="44" spans="1:12" ht="13.5">
      <c r="A44" s="82"/>
      <c r="B44" s="80"/>
      <c r="C44" s="81"/>
      <c r="D44" s="79"/>
      <c r="E44" s="82"/>
      <c r="F44" s="82"/>
      <c r="G44" s="90"/>
      <c r="H44" s="94"/>
      <c r="I44" s="83"/>
      <c r="J44" s="83"/>
      <c r="K44" s="83"/>
      <c r="L44" s="83"/>
    </row>
    <row r="45" spans="1:12" ht="12.75">
      <c r="A45" s="156"/>
      <c r="B45" s="156"/>
      <c r="C45" s="156"/>
      <c r="D45" s="156"/>
      <c r="E45" s="156"/>
      <c r="F45" s="156"/>
      <c r="G45" s="156"/>
      <c r="H45" s="157"/>
      <c r="I45" s="157"/>
      <c r="J45" s="158"/>
      <c r="K45" s="158"/>
      <c r="L45" s="32"/>
    </row>
    <row r="46" spans="1:12" ht="13.5">
      <c r="A46" s="60"/>
      <c r="B46" s="60"/>
      <c r="C46" s="10" t="s">
        <v>95</v>
      </c>
      <c r="D46" s="5" t="s">
        <v>96</v>
      </c>
      <c r="E46" s="5"/>
      <c r="F46" s="60"/>
      <c r="G46" s="5" t="s">
        <v>98</v>
      </c>
      <c r="H46" s="5"/>
      <c r="I46" s="30"/>
      <c r="J46" s="87"/>
      <c r="K46" s="87"/>
      <c r="L46" s="32"/>
    </row>
    <row r="47" spans="1:12" ht="13.5">
      <c r="A47" s="31"/>
      <c r="B47" s="31"/>
      <c r="C47" s="95"/>
      <c r="D47" s="5" t="s">
        <v>97</v>
      </c>
      <c r="E47" s="5"/>
      <c r="F47" s="95"/>
      <c r="G47" s="5" t="s">
        <v>14</v>
      </c>
      <c r="H47" s="5"/>
      <c r="I47" s="120"/>
      <c r="J47" s="121"/>
      <c r="K47" s="96"/>
      <c r="L47" s="96"/>
    </row>
    <row r="48" spans="1:12" ht="13.5">
      <c r="A48" s="82"/>
      <c r="B48" s="80"/>
      <c r="C48" s="81"/>
      <c r="D48" s="82"/>
      <c r="E48" s="82"/>
      <c r="F48" s="82"/>
      <c r="G48" s="94"/>
      <c r="H48" s="83"/>
      <c r="I48" s="83"/>
      <c r="J48" s="83"/>
      <c r="K48" s="97"/>
      <c r="L48" s="97"/>
    </row>
    <row r="49" spans="1:12" ht="13.5">
      <c r="A49" s="82"/>
      <c r="B49" s="80"/>
      <c r="C49" s="81"/>
      <c r="D49" s="82"/>
      <c r="E49" s="84"/>
      <c r="F49" s="84"/>
      <c r="I49" s="83"/>
      <c r="J49" s="83"/>
      <c r="K49" s="97"/>
      <c r="L49" s="97"/>
    </row>
    <row r="50" spans="1:12" ht="27.75" customHeight="1">
      <c r="A50" s="82"/>
      <c r="B50" s="80"/>
      <c r="F50" s="5"/>
      <c r="J50" s="83"/>
      <c r="K50" s="97"/>
      <c r="L50" s="97"/>
    </row>
    <row r="51" spans="1:12" ht="27.75" customHeight="1">
      <c r="A51" s="82"/>
      <c r="B51" s="80"/>
      <c r="C51" s="81"/>
      <c r="F51" s="5"/>
      <c r="G51" s="5"/>
      <c r="J51" s="83"/>
      <c r="K51" s="97"/>
      <c r="L51" s="97"/>
    </row>
    <row r="52" spans="1:12" ht="13.5">
      <c r="A52" s="82"/>
      <c r="B52" s="80"/>
      <c r="C52" s="81"/>
      <c r="D52" s="82"/>
      <c r="E52" s="82"/>
      <c r="F52" s="82"/>
      <c r="G52" s="94"/>
      <c r="H52" s="83"/>
      <c r="I52" s="83"/>
      <c r="J52" s="85"/>
      <c r="K52" s="98"/>
      <c r="L52" s="97"/>
    </row>
    <row r="53" spans="1:12" ht="12.75">
      <c r="A53" s="109"/>
      <c r="B53" s="109"/>
      <c r="C53" s="109"/>
      <c r="D53" s="109"/>
      <c r="E53" s="109"/>
      <c r="F53" s="109"/>
      <c r="G53" s="109"/>
      <c r="H53" s="110"/>
      <c r="I53" s="111"/>
      <c r="J53" s="110"/>
      <c r="K53" s="111"/>
      <c r="L53" s="86"/>
    </row>
    <row r="54" spans="1:12" ht="12.75">
      <c r="A54" s="60"/>
      <c r="B54" s="60"/>
      <c r="C54" s="60"/>
      <c r="D54" s="60"/>
      <c r="E54" s="60"/>
      <c r="F54" s="60"/>
      <c r="G54" s="60"/>
      <c r="H54" s="30"/>
      <c r="I54" s="30"/>
      <c r="J54" s="87"/>
      <c r="K54" s="87"/>
      <c r="L54" s="32"/>
    </row>
    <row r="55" spans="1:12" ht="12.75">
      <c r="A55" s="31"/>
      <c r="B55" s="31"/>
      <c r="C55" s="95"/>
      <c r="D55" s="95"/>
      <c r="E55" s="95"/>
      <c r="F55" s="95"/>
      <c r="G55" s="95"/>
      <c r="H55" s="95"/>
      <c r="I55" s="120"/>
      <c r="J55" s="121"/>
      <c r="K55" s="96"/>
      <c r="L55" s="96"/>
    </row>
    <row r="56" spans="1:12" ht="13.5">
      <c r="A56" s="82"/>
      <c r="B56" s="82"/>
      <c r="C56" s="99"/>
      <c r="D56" s="88"/>
      <c r="E56" s="89"/>
      <c r="F56" s="89"/>
      <c r="G56" s="100"/>
      <c r="H56" s="90"/>
      <c r="I56" s="90"/>
      <c r="J56" s="91"/>
      <c r="K56" s="91"/>
      <c r="L56" s="91"/>
    </row>
    <row r="57" spans="1:12" ht="13.5">
      <c r="A57" s="82"/>
      <c r="B57" s="82"/>
      <c r="C57" s="81"/>
      <c r="D57" s="88"/>
      <c r="E57" s="92"/>
      <c r="F57" s="92"/>
      <c r="G57" s="100"/>
      <c r="H57" s="93"/>
      <c r="I57" s="90"/>
      <c r="J57" s="91"/>
      <c r="K57" s="91"/>
      <c r="L57" s="91"/>
    </row>
    <row r="58" spans="1:12" ht="13.5">
      <c r="A58" s="82"/>
      <c r="B58" s="82"/>
      <c r="C58" s="101"/>
      <c r="D58" s="88"/>
      <c r="E58" s="88"/>
      <c r="F58" s="88"/>
      <c r="G58" s="100"/>
      <c r="H58" s="93"/>
      <c r="I58" s="90"/>
      <c r="J58" s="91"/>
      <c r="K58" s="91"/>
      <c r="L58" s="91"/>
    </row>
    <row r="59" spans="1:12" ht="12.75">
      <c r="A59" s="109"/>
      <c r="B59" s="109"/>
      <c r="C59" s="109"/>
      <c r="D59" s="109"/>
      <c r="E59" s="109"/>
      <c r="F59" s="109"/>
      <c r="G59" s="109"/>
      <c r="H59" s="110"/>
      <c r="I59" s="111"/>
      <c r="J59" s="110"/>
      <c r="K59" s="111"/>
      <c r="L59" s="86"/>
    </row>
    <row r="63" spans="1:12" ht="13.5" thickBot="1">
      <c r="A63" s="60"/>
      <c r="B63" s="60"/>
      <c r="C63" s="60"/>
      <c r="D63" s="60"/>
      <c r="E63" s="60"/>
      <c r="F63" s="60"/>
      <c r="G63" s="60"/>
      <c r="H63" s="30"/>
      <c r="I63" s="31"/>
      <c r="J63" s="162"/>
      <c r="K63" s="162"/>
      <c r="L63" s="32"/>
    </row>
    <row r="64" spans="1:12" ht="12.75">
      <c r="A64" s="61"/>
      <c r="B64" s="61"/>
      <c r="C64" s="61"/>
      <c r="D64" s="61"/>
      <c r="E64" s="2"/>
      <c r="F64" s="2"/>
      <c r="G64" s="2"/>
      <c r="H64" s="61"/>
      <c r="I64" s="61"/>
      <c r="J64" s="112"/>
      <c r="K64" s="112"/>
      <c r="L64" s="62"/>
    </row>
    <row r="65" spans="1:12" ht="12.75">
      <c r="A65" s="61"/>
      <c r="B65" s="61"/>
      <c r="C65" s="61"/>
      <c r="D65" s="61"/>
      <c r="E65" s="2"/>
      <c r="F65" s="2"/>
      <c r="G65" s="2"/>
      <c r="H65" s="62"/>
      <c r="I65" s="61"/>
      <c r="J65" s="33"/>
      <c r="K65" s="33"/>
      <c r="L65" s="62"/>
    </row>
    <row r="66" spans="4:12" ht="13.5">
      <c r="D66" s="5"/>
      <c r="E66" s="5"/>
      <c r="F66" s="5"/>
      <c r="G66" s="5"/>
      <c r="H66" s="5"/>
      <c r="I66" s="26"/>
      <c r="J66" s="5"/>
      <c r="K66" s="27"/>
      <c r="L66" s="7"/>
    </row>
    <row r="67" spans="3:11" ht="13.5">
      <c r="C67" s="5"/>
      <c r="D67" s="5"/>
      <c r="E67" s="5"/>
      <c r="F67" s="5"/>
      <c r="G67" s="5"/>
      <c r="H67" s="5"/>
      <c r="I67" s="26"/>
      <c r="J67" s="5"/>
      <c r="K67" s="28"/>
    </row>
    <row r="68" spans="3:10" ht="13.5">
      <c r="C68" s="5"/>
      <c r="D68" s="5"/>
      <c r="E68" s="5"/>
      <c r="F68" s="5"/>
      <c r="G68" s="5"/>
      <c r="H68" s="5"/>
      <c r="I68" s="5"/>
      <c r="J68" s="5"/>
    </row>
    <row r="69" spans="3:10" ht="13.5">
      <c r="C69" s="5"/>
      <c r="J69" s="5"/>
    </row>
    <row r="70" spans="3:10" ht="13.5">
      <c r="C70" s="5"/>
      <c r="J70" s="5"/>
    </row>
  </sheetData>
  <sheetProtection/>
  <mergeCells count="44">
    <mergeCell ref="J63:K63"/>
    <mergeCell ref="I55:J55"/>
    <mergeCell ref="A1:L1"/>
    <mergeCell ref="H5:I5"/>
    <mergeCell ref="E5:E6"/>
    <mergeCell ref="C5:C6"/>
    <mergeCell ref="C7:L7"/>
    <mergeCell ref="A53:G53"/>
    <mergeCell ref="H53:I53"/>
    <mergeCell ref="L5:L6"/>
    <mergeCell ref="J53:K53"/>
    <mergeCell ref="J5:K5"/>
    <mergeCell ref="D5:D6"/>
    <mergeCell ref="A5:B6"/>
    <mergeCell ref="G5:G6"/>
    <mergeCell ref="A45:G45"/>
    <mergeCell ref="H45:I45"/>
    <mergeCell ref="J45:K45"/>
    <mergeCell ref="I12:J12"/>
    <mergeCell ref="A10:G10"/>
    <mergeCell ref="F5:F6"/>
    <mergeCell ref="H10:I10"/>
    <mergeCell ref="J10:K10"/>
    <mergeCell ref="A26:G26"/>
    <mergeCell ref="H26:I26"/>
    <mergeCell ref="A41:G41"/>
    <mergeCell ref="H41:I41"/>
    <mergeCell ref="C20:L20"/>
    <mergeCell ref="J26:K26"/>
    <mergeCell ref="A18:G18"/>
    <mergeCell ref="H18:I18"/>
    <mergeCell ref="J18:K18"/>
    <mergeCell ref="C27:L27"/>
    <mergeCell ref="J41:K41"/>
    <mergeCell ref="A59:G59"/>
    <mergeCell ref="H59:I59"/>
    <mergeCell ref="J59:K59"/>
    <mergeCell ref="J64:K64"/>
    <mergeCell ref="H43:I43"/>
    <mergeCell ref="J42:K42"/>
    <mergeCell ref="J43:K43"/>
    <mergeCell ref="A43:G43"/>
    <mergeCell ref="H42:I42"/>
    <mergeCell ref="I47:J47"/>
  </mergeCells>
  <conditionalFormatting sqref="C8 C16 C21:C24 C30:C40">
    <cfRule type="expression" priority="107" dxfId="3" stopIfTrue="1">
      <formula>$C8=1</formula>
    </cfRule>
    <cfRule type="expression" priority="108" dxfId="2" stopIfTrue="1">
      <formula>OR($C8=0,$C8=2,$C8=3,$C8=4)</formula>
    </cfRule>
  </conditionalFormatting>
  <conditionalFormatting sqref="B8 B16 B21:B24 B30:B40">
    <cfRule type="expression" priority="109" dxfId="40" stopIfTrue="1">
      <formula>$C8=1</formula>
    </cfRule>
    <cfRule type="expression" priority="110" dxfId="0" stopIfTrue="1">
      <formula>OR($C8=0,$C8=2,$C8=3,$C8=4)</formula>
    </cfRule>
  </conditionalFormatting>
  <conditionalFormatting sqref="D8">
    <cfRule type="expression" priority="105" dxfId="40" stopIfTrue="1">
      <formula>$C8=1</formula>
    </cfRule>
    <cfRule type="expression" priority="106" dxfId="0" stopIfTrue="1">
      <formula>OR($C8=0,$C8=2,$C8=3,$C8=4)</formula>
    </cfRule>
  </conditionalFormatting>
  <conditionalFormatting sqref="C9 E9:F9">
    <cfRule type="expression" priority="99" dxfId="3" stopIfTrue="1">
      <formula>$C9=1</formula>
    </cfRule>
    <cfRule type="expression" priority="100" dxfId="2" stopIfTrue="1">
      <formula>OR($C9=0,$C9=2,$C9=3,$C9=4)</formula>
    </cfRule>
  </conditionalFormatting>
  <conditionalFormatting sqref="B9 D9">
    <cfRule type="expression" priority="101" dxfId="40" stopIfTrue="1">
      <formula>$C9=1</formula>
    </cfRule>
    <cfRule type="expression" priority="102" dxfId="0" stopIfTrue="1">
      <formula>OR($C9=0,$C9=2,$C9=3,$C9=4)</formula>
    </cfRule>
  </conditionalFormatting>
  <conditionalFormatting sqref="C13">
    <cfRule type="expression" priority="95" dxfId="3" stopIfTrue="1">
      <formula>$C13=1</formula>
    </cfRule>
    <cfRule type="expression" priority="96" dxfId="2" stopIfTrue="1">
      <formula>OR($C13=0,$C13=2,$C13=3,$C13=4)</formula>
    </cfRule>
  </conditionalFormatting>
  <conditionalFormatting sqref="B13">
    <cfRule type="expression" priority="97" dxfId="40" stopIfTrue="1">
      <formula>$C13=1</formula>
    </cfRule>
    <cfRule type="expression" priority="98" dxfId="0" stopIfTrue="1">
      <formula>OR($C13=0,$C13=2,$C13=3,$C13=4)</formula>
    </cfRule>
  </conditionalFormatting>
  <conditionalFormatting sqref="C14">
    <cfRule type="expression" priority="91" dxfId="3" stopIfTrue="1">
      <formula>$C14=1</formula>
    </cfRule>
    <cfRule type="expression" priority="92" dxfId="2" stopIfTrue="1">
      <formula>OR($C14=0,$C14=2,$C14=3,$C14=4)</formula>
    </cfRule>
  </conditionalFormatting>
  <conditionalFormatting sqref="B14">
    <cfRule type="expression" priority="93" dxfId="40" stopIfTrue="1">
      <formula>$C14=1</formula>
    </cfRule>
    <cfRule type="expression" priority="94" dxfId="0" stopIfTrue="1">
      <formula>OR($C14=0,$C14=2,$C14=3,$C14=4)</formula>
    </cfRule>
  </conditionalFormatting>
  <conditionalFormatting sqref="C15">
    <cfRule type="expression" priority="87" dxfId="3" stopIfTrue="1">
      <formula>$C15=1</formula>
    </cfRule>
    <cfRule type="expression" priority="88" dxfId="2" stopIfTrue="1">
      <formula>OR($C15=0,$C15=2,$C15=3,$C15=4)</formula>
    </cfRule>
  </conditionalFormatting>
  <conditionalFormatting sqref="B15">
    <cfRule type="expression" priority="89" dxfId="40" stopIfTrue="1">
      <formula>$C15=1</formula>
    </cfRule>
    <cfRule type="expression" priority="90" dxfId="0" stopIfTrue="1">
      <formula>OR($C15=0,$C15=2,$C15=3,$C15=4)</formula>
    </cfRule>
  </conditionalFormatting>
  <conditionalFormatting sqref="C17">
    <cfRule type="expression" priority="79" dxfId="3" stopIfTrue="1">
      <formula>$C17=1</formula>
    </cfRule>
    <cfRule type="expression" priority="80" dxfId="2" stopIfTrue="1">
      <formula>OR($C17=0,$C17=2,$C17=3,$C17=4)</formula>
    </cfRule>
  </conditionalFormatting>
  <conditionalFormatting sqref="B17">
    <cfRule type="expression" priority="81" dxfId="40" stopIfTrue="1">
      <formula>$C17=1</formula>
    </cfRule>
    <cfRule type="expression" priority="82" dxfId="0" stopIfTrue="1">
      <formula>OR($C17=0,$C17=2,$C17=3,$C17=4)</formula>
    </cfRule>
  </conditionalFormatting>
  <conditionalFormatting sqref="E17:F17">
    <cfRule type="expression" priority="77" dxfId="40" stopIfTrue="1">
      <formula>$C17=1</formula>
    </cfRule>
    <cfRule type="expression" priority="78" dxfId="0" stopIfTrue="1">
      <formula>OR($C17=0,$C17=2,$C17=3,$C17=4)</formula>
    </cfRule>
  </conditionalFormatting>
  <conditionalFormatting sqref="C25">
    <cfRule type="expression" priority="57" dxfId="3" stopIfTrue="1">
      <formula>$C25=1</formula>
    </cfRule>
    <cfRule type="expression" priority="58" dxfId="2" stopIfTrue="1">
      <formula>OR($C25=0,$C25=2,$C25=3,$C25=4)</formula>
    </cfRule>
  </conditionalFormatting>
  <conditionalFormatting sqref="B25">
    <cfRule type="expression" priority="59" dxfId="40" stopIfTrue="1">
      <formula>$C25=1</formula>
    </cfRule>
    <cfRule type="expression" priority="60" dxfId="0" stopIfTrue="1">
      <formula>OR($C25=0,$C25=2,$C25=3,$C25=4)</formula>
    </cfRule>
  </conditionalFormatting>
  <conditionalFormatting sqref="C28">
    <cfRule type="expression" priority="53" dxfId="3" stopIfTrue="1">
      <formula>$C28=1</formula>
    </cfRule>
    <cfRule type="expression" priority="54" dxfId="2" stopIfTrue="1">
      <formula>OR($C28=0,$C28=2,$C28=3,$C28=4)</formula>
    </cfRule>
  </conditionalFormatting>
  <conditionalFormatting sqref="B28">
    <cfRule type="expression" priority="55" dxfId="40" stopIfTrue="1">
      <formula>$C28=1</formula>
    </cfRule>
    <cfRule type="expression" priority="56" dxfId="0" stopIfTrue="1">
      <formula>OR($C28=0,$C28=2,$C28=3,$C28=4)</formula>
    </cfRule>
  </conditionalFormatting>
  <conditionalFormatting sqref="C29">
    <cfRule type="expression" priority="49" dxfId="3" stopIfTrue="1">
      <formula>$C29=1</formula>
    </cfRule>
    <cfRule type="expression" priority="50" dxfId="2" stopIfTrue="1">
      <formula>OR($C29=0,$C29=2,$C29=3,$C29=4)</formula>
    </cfRule>
  </conditionalFormatting>
  <conditionalFormatting sqref="B29">
    <cfRule type="expression" priority="51" dxfId="40" stopIfTrue="1">
      <formula>$C29=1</formula>
    </cfRule>
    <cfRule type="expression" priority="52" dxfId="0" stopIfTrue="1">
      <formula>OR($C29=0,$C29=2,$C29=3,$C29=4)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D8"/>
  </dataValidations>
  <printOptions/>
  <pageMargins left="1.7322834645669292" right="0.11811023622047245" top="1.0236220472440944" bottom="0.2362204724409449" header="0.5118110236220472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2021-12-16T16:19:25Z</cp:lastPrinted>
  <dcterms:created xsi:type="dcterms:W3CDTF">2009-06-08T13:06:44Z</dcterms:created>
  <dcterms:modified xsi:type="dcterms:W3CDTF">2021-12-16T16:21:03Z</dcterms:modified>
  <cp:category/>
  <cp:version/>
  <cp:contentType/>
  <cp:contentStatus/>
</cp:coreProperties>
</file>